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0" windowWidth="18510" windowHeight="10845"/>
  </bookViews>
  <sheets>
    <sheet name="показ. ЖКХ." sheetId="1" r:id="rId1"/>
  </sheets>
  <definedNames>
    <definedName name="_xlnm.Print_Titles" localSheetId="0">'показ. ЖКХ.'!$7:$8</definedName>
    <definedName name="_xlnm.Print_Area" localSheetId="0">'показ. ЖКХ.'!$A$1:$K$89</definedName>
  </definedNames>
  <calcPr calcId="145621"/>
</workbook>
</file>

<file path=xl/calcChain.xml><?xml version="1.0" encoding="utf-8"?>
<calcChain xmlns="http://schemas.openxmlformats.org/spreadsheetml/2006/main">
  <c r="K50" i="1" l="1"/>
  <c r="K62" i="1"/>
  <c r="J19" i="1"/>
  <c r="I46" i="1"/>
  <c r="I67" i="1"/>
  <c r="I84" i="1"/>
  <c r="I37" i="1" l="1"/>
  <c r="I19" i="1"/>
  <c r="H79" i="1" l="1"/>
  <c r="H19" i="1" l="1"/>
  <c r="H46" i="1"/>
  <c r="J43" i="1"/>
  <c r="I43" i="1"/>
  <c r="H43" i="1"/>
  <c r="H37" i="1"/>
  <c r="E26" i="1" l="1"/>
  <c r="E45" i="1"/>
  <c r="E56" i="1"/>
  <c r="E55" i="1"/>
  <c r="E54" i="1"/>
  <c r="E61" i="1"/>
  <c r="E60" i="1"/>
  <c r="E59" i="1"/>
  <c r="E48" i="1" l="1"/>
  <c r="E42" i="1"/>
  <c r="G25" i="1"/>
  <c r="E25" i="1" s="1"/>
  <c r="G36" i="1"/>
  <c r="E36" i="1" s="1"/>
  <c r="G34" i="1"/>
  <c r="E34" i="1" s="1"/>
  <c r="G27" i="1"/>
  <c r="E27" i="1" s="1"/>
  <c r="G22" i="1"/>
  <c r="E22" i="1" s="1"/>
  <c r="G29" i="1"/>
  <c r="E29" i="1" s="1"/>
  <c r="G28" i="1"/>
  <c r="E28" i="1" s="1"/>
  <c r="G24" i="1"/>
  <c r="G21" i="1"/>
  <c r="E21" i="1" s="1"/>
  <c r="G67" i="1"/>
  <c r="H67" i="1"/>
  <c r="E83" i="1"/>
  <c r="E82" i="1"/>
  <c r="E81" i="1"/>
  <c r="E78" i="1"/>
  <c r="E77" i="1"/>
  <c r="E76" i="1"/>
  <c r="E73" i="1"/>
  <c r="E72" i="1"/>
  <c r="E71" i="1"/>
  <c r="J50" i="1"/>
  <c r="I50" i="1"/>
  <c r="H50" i="1"/>
  <c r="G50" i="1"/>
  <c r="K19" i="1"/>
  <c r="F19" i="1"/>
  <c r="E32" i="1"/>
  <c r="F46" i="1"/>
  <c r="E10" i="1"/>
  <c r="F9" i="1"/>
  <c r="E9" i="1" s="1"/>
  <c r="F57" i="1"/>
  <c r="F52" i="1"/>
  <c r="F69" i="1"/>
  <c r="F67" i="1" s="1"/>
  <c r="E15" i="1"/>
  <c r="E44" i="1"/>
  <c r="K43" i="1"/>
  <c r="G43" i="1"/>
  <c r="F43" i="1"/>
  <c r="E35" i="1"/>
  <c r="E33" i="1"/>
  <c r="E31" i="1"/>
  <c r="E30" i="1"/>
  <c r="K67" i="1"/>
  <c r="J67" i="1"/>
  <c r="K37" i="1"/>
  <c r="F37" i="1"/>
  <c r="K13" i="1"/>
  <c r="J13" i="1"/>
  <c r="I13" i="1"/>
  <c r="H13" i="1"/>
  <c r="F13" i="1"/>
  <c r="E23" i="1"/>
  <c r="E12" i="1"/>
  <c r="G19" i="1" l="1"/>
  <c r="G89" i="1" s="1"/>
  <c r="J11" i="1"/>
  <c r="J89" i="1"/>
  <c r="I11" i="1"/>
  <c r="H89" i="1"/>
  <c r="K89" i="1"/>
  <c r="K11" i="1"/>
  <c r="I89" i="1"/>
  <c r="F50" i="1"/>
  <c r="F11" i="1" s="1"/>
  <c r="F89" i="1" s="1"/>
  <c r="E74" i="1"/>
  <c r="E69" i="1"/>
  <c r="E43" i="1"/>
  <c r="E67" i="1"/>
  <c r="E49" i="1"/>
  <c r="E46" i="1"/>
  <c r="E57" i="1"/>
  <c r="E52" i="1"/>
  <c r="E89" i="1" l="1"/>
  <c r="H11" i="1"/>
  <c r="E50" i="1"/>
  <c r="E11" i="1" l="1"/>
  <c r="E24" i="1"/>
  <c r="E13" i="1" l="1"/>
  <c r="E19" i="1"/>
  <c r="E41" i="1" l="1"/>
  <c r="E40" i="1"/>
  <c r="E39" i="1"/>
  <c r="E18" i="1"/>
  <c r="E17" i="1"/>
  <c r="E16" i="1"/>
  <c r="E37" i="1" l="1"/>
</calcChain>
</file>

<file path=xl/comments1.xml><?xml version="1.0" encoding="utf-8"?>
<comments xmlns="http://schemas.openxmlformats.org/spreadsheetml/2006/main">
  <authors>
    <author>user</author>
  </authors>
  <commentList>
    <comment ref="A7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<sst xmlns="http://schemas.openxmlformats.org/spreadsheetml/2006/main" count="132" uniqueCount="70">
  <si>
    <t>ПЕРЕЧЕНЬ</t>
  </si>
  <si>
    <t>Наименование мероприятия</t>
  </si>
  <si>
    <t>Сумма расходов, всего (тыс. руб.)</t>
  </si>
  <si>
    <t>в том числе по годам реализации подпрограммы</t>
  </si>
  <si>
    <t>в том числе:</t>
  </si>
  <si>
    <t>Сроки реализа-ции</t>
  </si>
  <si>
    <t>Источники финансиро-вания</t>
  </si>
  <si>
    <t>приобретение электроэнергии</t>
  </si>
  <si>
    <t>противопожарная опашка и окашивание</t>
  </si>
  <si>
    <t xml:space="preserve"> </t>
  </si>
  <si>
    <t>ОАО "Калужская сбытовая компания"</t>
  </si>
  <si>
    <t>подрядная организация</t>
  </si>
  <si>
    <t>ИТОГО</t>
  </si>
  <si>
    <t xml:space="preserve">      </t>
  </si>
  <si>
    <t>Мероприятия в области пожарной безопасности</t>
  </si>
  <si>
    <t>исполнение переданных полномочий муниципального района по содержанию на территории муниципального района межпоселенческих мест захоронения</t>
  </si>
  <si>
    <t>страхование добровольных пожарных дружин и пожарных цистер</t>
  </si>
  <si>
    <t>2020-2025</t>
  </si>
  <si>
    <t>программных мероприятий программы</t>
  </si>
  <si>
    <t>Прочие мероприятия в области благоустройства</t>
  </si>
  <si>
    <t>окашивание территории поселения</t>
  </si>
  <si>
    <t>Организация уличного освещения</t>
  </si>
  <si>
    <t>Благоустройство</t>
  </si>
  <si>
    <t>Участник программы</t>
  </si>
  <si>
    <t>техническое обслуживание уличного освещения</t>
  </si>
  <si>
    <t>приобретение электротоваров для уличного освещения</t>
  </si>
  <si>
    <t>приобретение спец продукции</t>
  </si>
  <si>
    <t>ликвидация стихийных свалок</t>
  </si>
  <si>
    <t>работы по уборке территории по договору ( 6300*12+ начисления27,1%)</t>
  </si>
  <si>
    <t>страхование трактора</t>
  </si>
  <si>
    <t>Мероприятия в области энергосбережения</t>
  </si>
  <si>
    <t>в том числе: приобретение энергосберегающих ламп, рприборов учета для уличного освещения</t>
  </si>
  <si>
    <t>Реализация проектов развития общественной инфраструктуры, основанных на местных инициативах (мин сельхоз)</t>
  </si>
  <si>
    <t>Обустройство спортивной и детской  площадки в д.Михали</t>
  </si>
  <si>
    <t>Содержание и ремонт братских захоронений</t>
  </si>
  <si>
    <t>Реализация проектов развития общественной инфраструктуры, основанных на местных инициативах (минфин)</t>
  </si>
  <si>
    <t>Ограждение гражданского кладбища в д.Межетчина</t>
  </si>
  <si>
    <t xml:space="preserve">Обустройство спортивной и детской  площадки в д. Раево </t>
  </si>
  <si>
    <t>Развитие жилищно-коммунального хозяйства на территории сельского поселения "Деревня Михали"</t>
  </si>
  <si>
    <t xml:space="preserve">Бюджет    МО СП д.Михали </t>
  </si>
  <si>
    <t xml:space="preserve">Бюджет    МО СП д.Михали . Областной бюджет </t>
  </si>
  <si>
    <t>средства областного бюджета</t>
  </si>
  <si>
    <t>средства поселения</t>
  </si>
  <si>
    <t>средства населения и спонсоров</t>
  </si>
  <si>
    <t>Жилищное хозяйство</t>
  </si>
  <si>
    <t>Бюджет    МО СП д. Михали</t>
  </si>
  <si>
    <t>благоустройство воинского захоронения в д.Орлово</t>
  </si>
  <si>
    <t>разработка и проверка сметной документации, услуги тех. и строительного надзора за выплонением работ</t>
  </si>
  <si>
    <t>разработка дизайн-проекта объектов инфраструктуры сельского поселения</t>
  </si>
  <si>
    <t>приобретение хоз.материалов для благоустройства</t>
  </si>
  <si>
    <t>МР "Износковский район"</t>
  </si>
  <si>
    <t>приобретение ГСМ и запчастей для пожарной машины</t>
  </si>
  <si>
    <t>приобретение, установка и ремонт лавочек</t>
  </si>
  <si>
    <t>Снос аварийных домов в д.Михали (д. 35 А)</t>
  </si>
  <si>
    <t>ремонт детских площадок</t>
  </si>
  <si>
    <t>обустройство сквера в д.Михали (территория возле администрации)</t>
  </si>
  <si>
    <t xml:space="preserve">Мероприятия в области ликвидации очагов распространения борщевика Сосновского </t>
  </si>
  <si>
    <t xml:space="preserve">Очистка ложа и благоустройство береговой полосы пруда в д. Михайловское </t>
  </si>
  <si>
    <t>устройство и ремонт уличного освещения в д.Михайловское, д.Межетчина, д.Михайловское, д.Раево,д. Орлово, д.Михали</t>
  </si>
  <si>
    <t>монтаж пешеходного мостика в д.Раево</t>
  </si>
  <si>
    <t>обустройство площадок с твердым покрытием в д.Раево на р.Лужа и у пруда в д.Возжихино</t>
  </si>
  <si>
    <t>устройство пешеходного мостика к общественному колодцу в д.Возжихино</t>
  </si>
  <si>
    <t>опиловка и вырубка высокорослых и сухостойных деревьев, кустарников</t>
  </si>
  <si>
    <t>расчистка берега пруда в д.Возжихино</t>
  </si>
  <si>
    <t>укладка резинового покрытия на баскетбольной площадке в д.Михали</t>
  </si>
  <si>
    <t>установка пожарных рынд в .Возжихино и д.Раево</t>
  </si>
  <si>
    <t>Благоустройство территории пляжа у пруда в д.Возжихино</t>
  </si>
  <si>
    <t xml:space="preserve">Приложение 1                                                                                                                                                                                      к постановлению администрации МО СП деревня Михали № 35от 29.12.2022 г </t>
  </si>
  <si>
    <t>Обустройство зоны отдыха в д.Михайловское</t>
  </si>
  <si>
    <t xml:space="preserve">Ремонт сцены, площадки для проведения массовых мероприятий в д. Михали Изновсковского района Калужской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</si>
</sst>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0"/>
      <name val="Arial Cyr"/>
      <charset val="204"/>
    </font>
    <font>
      <sz val="8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color rgb="FF000000"/>
      <name val="Times New Roman"/>
      <family val="2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2" borderId="0"/>
    <xf numFmtId="49" fontId="8" fillId="0" borderId="3">
      <alignment horizontal="left" vertical="top" wrapText="1"/>
    </xf>
    <xf numFmtId="4" fontId="8" fillId="3" borderId="3">
      <alignment horizontal="right" vertical="top" shrinkToFit="1"/>
    </xf>
    <xf numFmtId="0" fontId="8" fillId="0" borderId="0">
      <alignment wrapText="1"/>
    </xf>
  </cellStyleXfs>
  <cellXfs count="59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right" vertical="top"/>
    </xf>
    <xf numFmtId="164" fontId="5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4" fontId="4" fillId="4" borderId="1" xfId="0" applyNumberFormat="1" applyFont="1" applyFill="1" applyBorder="1" applyAlignment="1">
      <alignment horizontal="right" vertical="top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 wrapText="1"/>
    </xf>
    <xf numFmtId="0" fontId="0" fillId="4" borderId="0" xfId="0" applyFill="1"/>
    <xf numFmtId="0" fontId="6" fillId="5" borderId="1" xfId="1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164" fontId="5" fillId="4" borderId="1" xfId="0" applyNumberFormat="1" applyFont="1" applyFill="1" applyBorder="1" applyAlignment="1">
      <alignment horizontal="right" vertical="top"/>
    </xf>
    <xf numFmtId="164" fontId="5" fillId="4" borderId="2" xfId="0" applyNumberFormat="1" applyFont="1" applyFill="1" applyBorder="1" applyAlignment="1">
      <alignment vertical="top"/>
    </xf>
    <xf numFmtId="0" fontId="0" fillId="0" borderId="0" xfId="0" applyFill="1"/>
    <xf numFmtId="0" fontId="4" fillId="4" borderId="0" xfId="0" applyFont="1" applyFill="1"/>
    <xf numFmtId="0" fontId="5" fillId="4" borderId="2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11" fillId="4" borderId="0" xfId="0" applyFont="1" applyFill="1"/>
    <xf numFmtId="0" fontId="9" fillId="5" borderId="1" xfId="1" applyFont="1" applyFill="1" applyBorder="1" applyAlignment="1">
      <alignment vertical="top" wrapText="1"/>
    </xf>
    <xf numFmtId="0" fontId="5" fillId="4" borderId="0" xfId="0" applyFont="1" applyFill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top" wrapText="1"/>
    </xf>
    <xf numFmtId="0" fontId="10" fillId="4" borderId="0" xfId="0" applyFont="1" applyFill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right" vertical="top"/>
    </xf>
    <xf numFmtId="2" fontId="4" fillId="4" borderId="1" xfId="0" applyNumberFormat="1" applyFont="1" applyFill="1" applyBorder="1" applyAlignment="1">
      <alignment horizontal="right" vertical="top"/>
    </xf>
    <xf numFmtId="164" fontId="5" fillId="4" borderId="1" xfId="0" applyNumberFormat="1" applyFont="1" applyFill="1" applyBorder="1" applyAlignment="1">
      <alignment vertical="top"/>
    </xf>
    <xf numFmtId="164" fontId="4" fillId="4" borderId="1" xfId="0" applyNumberFormat="1" applyFont="1" applyFill="1" applyBorder="1" applyAlignment="1">
      <alignment vertical="top"/>
    </xf>
    <xf numFmtId="0" fontId="4" fillId="0" borderId="0" xfId="0" applyFont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top"/>
    </xf>
  </cellXfs>
  <cellStyles count="5">
    <cellStyle name="xl25" xfId="4"/>
    <cellStyle name="xl32" xfId="2"/>
    <cellStyle name="xl40" xfId="3"/>
    <cellStyle name="Обычный" xfId="0" builtinId="0"/>
    <cellStyle name="Обычный_Рачет расходов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101"/>
  <sheetViews>
    <sheetView tabSelected="1" view="pageBreakPreview" zoomScale="90" zoomScaleSheetLayoutView="90" workbookViewId="0">
      <selection activeCell="J2" sqref="J1:J1048576"/>
    </sheetView>
  </sheetViews>
  <sheetFormatPr defaultRowHeight="15.75" x14ac:dyDescent="0.25"/>
  <cols>
    <col min="1" max="1" width="58.5703125" customWidth="1"/>
    <col min="2" max="2" width="10.7109375" customWidth="1"/>
    <col min="3" max="3" width="14" customWidth="1"/>
    <col min="4" max="4" width="16.42578125" customWidth="1"/>
    <col min="5" max="5" width="14" customWidth="1"/>
    <col min="6" max="6" width="11.7109375" style="21" customWidth="1"/>
    <col min="7" max="7" width="14.7109375" style="21" customWidth="1"/>
    <col min="8" max="8" width="11.28515625" style="39" customWidth="1"/>
    <col min="9" max="9" width="11.85546875" style="21" customWidth="1"/>
    <col min="10" max="10" width="10.140625" style="21" customWidth="1"/>
    <col min="11" max="11" width="10.140625" customWidth="1"/>
  </cols>
  <sheetData>
    <row r="1" spans="1:81" ht="61.5" customHeight="1" x14ac:dyDescent="0.25">
      <c r="A1" s="1"/>
      <c r="B1" s="1"/>
      <c r="C1" s="1"/>
      <c r="D1" s="1"/>
      <c r="E1" s="45" t="s">
        <v>67</v>
      </c>
      <c r="F1" s="45"/>
      <c r="G1" s="45"/>
      <c r="H1" s="45"/>
      <c r="I1" s="45"/>
      <c r="J1" s="45"/>
      <c r="K1" s="45"/>
    </row>
    <row r="2" spans="1:81" x14ac:dyDescent="0.25">
      <c r="A2" s="1"/>
      <c r="B2" s="1"/>
      <c r="C2" s="1"/>
      <c r="D2" s="1"/>
      <c r="E2" s="1"/>
      <c r="F2" s="27"/>
      <c r="G2" s="27"/>
      <c r="I2" s="27"/>
      <c r="J2" s="27"/>
      <c r="K2" s="1"/>
    </row>
    <row r="3" spans="1:81" ht="14.25" x14ac:dyDescent="0.2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81" ht="14.25" x14ac:dyDescent="0.2">
      <c r="A4" s="49" t="s">
        <v>18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81" ht="14.25" x14ac:dyDescent="0.2">
      <c r="A5" s="49" t="s">
        <v>38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81" ht="15" x14ac:dyDescent="0.25">
      <c r="A6" s="1"/>
      <c r="B6" s="1"/>
      <c r="C6" s="1"/>
      <c r="D6" s="1"/>
      <c r="E6" s="1"/>
      <c r="F6" s="27"/>
      <c r="G6" s="27"/>
      <c r="H6" s="27"/>
      <c r="I6" s="27"/>
      <c r="J6" s="27"/>
      <c r="K6" s="1"/>
    </row>
    <row r="7" spans="1:81" ht="51.75" customHeight="1" x14ac:dyDescent="0.2">
      <c r="A7" s="51" t="s">
        <v>1</v>
      </c>
      <c r="B7" s="51" t="s">
        <v>5</v>
      </c>
      <c r="C7" s="51" t="s">
        <v>23</v>
      </c>
      <c r="D7" s="52" t="s">
        <v>6</v>
      </c>
      <c r="E7" s="51" t="s">
        <v>2</v>
      </c>
      <c r="F7" s="50" t="s">
        <v>3</v>
      </c>
      <c r="G7" s="50"/>
      <c r="H7" s="50"/>
      <c r="I7" s="50"/>
      <c r="J7" s="50"/>
      <c r="K7" s="50"/>
    </row>
    <row r="8" spans="1:81" ht="14.25" x14ac:dyDescent="0.2">
      <c r="A8" s="51"/>
      <c r="B8" s="51"/>
      <c r="C8" s="51"/>
      <c r="D8" s="52"/>
      <c r="E8" s="51"/>
      <c r="F8" s="37">
        <v>2020</v>
      </c>
      <c r="G8" s="37">
        <v>2021</v>
      </c>
      <c r="H8" s="40">
        <v>2022</v>
      </c>
      <c r="I8" s="57">
        <v>2023</v>
      </c>
      <c r="J8" s="57">
        <v>2024</v>
      </c>
      <c r="K8" s="37">
        <v>2025</v>
      </c>
    </row>
    <row r="9" spans="1:81" ht="28.5" x14ac:dyDescent="0.2">
      <c r="A9" s="33" t="s">
        <v>44</v>
      </c>
      <c r="B9" s="19" t="s">
        <v>17</v>
      </c>
      <c r="C9" s="29" t="s">
        <v>11</v>
      </c>
      <c r="D9" s="20" t="s">
        <v>45</v>
      </c>
      <c r="E9" s="24">
        <f t="shared" ref="E9:E10" si="0">SUM(F9:K9)</f>
        <v>688.42100000000005</v>
      </c>
      <c r="F9" s="35">
        <f>F10</f>
        <v>688.42100000000005</v>
      </c>
      <c r="G9" s="35"/>
      <c r="H9" s="41"/>
      <c r="I9" s="41"/>
      <c r="J9" s="41"/>
      <c r="K9" s="35"/>
    </row>
    <row r="10" spans="1:81" ht="15" x14ac:dyDescent="0.2">
      <c r="A10" s="34" t="s">
        <v>53</v>
      </c>
      <c r="B10" s="12"/>
      <c r="C10" s="12"/>
      <c r="D10" s="13"/>
      <c r="E10" s="24">
        <f t="shared" si="0"/>
        <v>688.42100000000005</v>
      </c>
      <c r="F10" s="36">
        <v>688.42100000000005</v>
      </c>
      <c r="G10" s="36"/>
      <c r="H10" s="42"/>
      <c r="I10" s="58"/>
      <c r="J10" s="58"/>
      <c r="K10" s="36"/>
    </row>
    <row r="11" spans="1:81" s="21" customFormat="1" ht="17.25" customHeight="1" x14ac:dyDescent="0.2">
      <c r="A11" s="23" t="s">
        <v>22</v>
      </c>
      <c r="B11" s="19"/>
      <c r="C11" s="29"/>
      <c r="D11" s="20"/>
      <c r="E11" s="24">
        <f>SUM(F11:K11)</f>
        <v>22803.337</v>
      </c>
      <c r="F11" s="6">
        <f>F12+F13+F19+F37+F43+F46+F50+F67</f>
        <v>11348.580000000002</v>
      </c>
      <c r="G11" s="6">
        <v>6022.3149999999996</v>
      </c>
      <c r="H11" s="24">
        <f>H12+H13+H19+H37+H43+H46+H50+H67</f>
        <v>2332.5410000000002</v>
      </c>
      <c r="I11" s="24">
        <f>I12+I13+I19+I37+I43+I46+I50+I67+I45</f>
        <v>613</v>
      </c>
      <c r="J11" s="24">
        <f>J12+J13+J19+J37+J43+J46+J50+J67+J45</f>
        <v>512.19000000000005</v>
      </c>
      <c r="K11" s="6">
        <f>K12+K13+K19+K37+K43+K46+K50+K67+K45</f>
        <v>1974.711</v>
      </c>
    </row>
    <row r="12" spans="1:81" s="21" customFormat="1" ht="42.75" x14ac:dyDescent="0.2">
      <c r="A12" s="23" t="s">
        <v>15</v>
      </c>
      <c r="B12" s="19" t="s">
        <v>17</v>
      </c>
      <c r="C12" s="29" t="s">
        <v>11</v>
      </c>
      <c r="D12" s="20" t="s">
        <v>50</v>
      </c>
      <c r="E12" s="24">
        <f>SUM(F12:K12)</f>
        <v>150</v>
      </c>
      <c r="F12" s="24">
        <v>0</v>
      </c>
      <c r="G12" s="24">
        <v>15</v>
      </c>
      <c r="H12" s="43">
        <v>15</v>
      </c>
      <c r="I12" s="24">
        <v>40</v>
      </c>
      <c r="J12" s="24">
        <v>40</v>
      </c>
      <c r="K12" s="24">
        <v>40</v>
      </c>
    </row>
    <row r="13" spans="1:81" s="21" customFormat="1" ht="57" x14ac:dyDescent="0.2">
      <c r="A13" s="23" t="s">
        <v>21</v>
      </c>
      <c r="B13" s="19" t="s">
        <v>17</v>
      </c>
      <c r="C13" s="29" t="s">
        <v>10</v>
      </c>
      <c r="D13" s="20" t="s">
        <v>39</v>
      </c>
      <c r="E13" s="24">
        <f>SUM(F13,G13,H13,I13,J13,K13)</f>
        <v>4341.4190000000008</v>
      </c>
      <c r="F13" s="6">
        <f>SUM(F15:F18)</f>
        <v>1969.287</v>
      </c>
      <c r="G13" s="6">
        <v>838.005</v>
      </c>
      <c r="H13" s="24">
        <f>SUM(H15:H18)</f>
        <v>576.60599999999999</v>
      </c>
      <c r="I13" s="24">
        <f>SUM(I15:I18)</f>
        <v>410</v>
      </c>
      <c r="J13" s="24">
        <f>SUM(J15:J18)</f>
        <v>407.096</v>
      </c>
      <c r="K13" s="6">
        <f>SUM(K15:K18)</f>
        <v>140.42500000000001</v>
      </c>
    </row>
    <row r="14" spans="1:81" ht="15" x14ac:dyDescent="0.2">
      <c r="A14" s="3" t="s">
        <v>4</v>
      </c>
      <c r="B14" s="10"/>
      <c r="C14" s="12"/>
      <c r="D14" s="13"/>
      <c r="E14" s="7"/>
      <c r="F14" s="8"/>
      <c r="G14" s="8"/>
      <c r="H14" s="44"/>
      <c r="I14" s="15"/>
      <c r="J14" s="15"/>
      <c r="K14" s="8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</row>
    <row r="15" spans="1:81" ht="15" x14ac:dyDescent="0.2">
      <c r="A15" s="3" t="s">
        <v>7</v>
      </c>
      <c r="B15" s="17"/>
      <c r="C15" s="12"/>
      <c r="D15" s="13"/>
      <c r="E15" s="15">
        <f>SUM(F15:K15)</f>
        <v>2313.6950000000002</v>
      </c>
      <c r="F15" s="8">
        <v>348.96100000000001</v>
      </c>
      <c r="G15" s="8">
        <v>440.60700000000003</v>
      </c>
      <c r="H15" s="15">
        <v>576.60599999999999</v>
      </c>
      <c r="I15" s="15">
        <v>400</v>
      </c>
      <c r="J15" s="15">
        <v>407.096</v>
      </c>
      <c r="K15" s="8">
        <v>140.42500000000001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1:81" ht="15" x14ac:dyDescent="0.2">
      <c r="A16" s="3" t="s">
        <v>24</v>
      </c>
      <c r="B16" s="17"/>
      <c r="C16" s="12"/>
      <c r="D16" s="13"/>
      <c r="E16" s="7">
        <f t="shared" ref="E16:E18" si="1">SUM(F16:K16)</f>
        <v>0</v>
      </c>
      <c r="F16" s="8"/>
      <c r="G16" s="8"/>
      <c r="H16" s="15"/>
      <c r="I16" s="15"/>
      <c r="J16" s="15"/>
      <c r="K16" s="8" t="s">
        <v>9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</row>
    <row r="17" spans="1:81" ht="15" x14ac:dyDescent="0.2">
      <c r="A17" s="3" t="s">
        <v>25</v>
      </c>
      <c r="B17" s="17"/>
      <c r="C17" s="12"/>
      <c r="D17" s="13"/>
      <c r="E17" s="7">
        <f t="shared" si="1"/>
        <v>10</v>
      </c>
      <c r="F17" s="8"/>
      <c r="G17" s="8"/>
      <c r="H17" s="44"/>
      <c r="I17" s="15">
        <v>10</v>
      </c>
      <c r="J17" s="15"/>
      <c r="K17" s="8" t="s">
        <v>9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</row>
    <row r="18" spans="1:81" ht="30" x14ac:dyDescent="0.2">
      <c r="A18" s="3" t="s">
        <v>58</v>
      </c>
      <c r="B18" s="17"/>
      <c r="C18" s="12"/>
      <c r="D18" s="13"/>
      <c r="E18" s="7">
        <f t="shared" si="1"/>
        <v>1987.7240000000002</v>
      </c>
      <c r="F18" s="8">
        <v>1620.326</v>
      </c>
      <c r="G18" s="8">
        <v>367.39800000000002</v>
      </c>
      <c r="H18" s="44"/>
      <c r="I18" s="15"/>
      <c r="J18" s="15"/>
      <c r="K18" s="8" t="s">
        <v>9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</row>
    <row r="19" spans="1:81" s="21" customFormat="1" ht="32.25" customHeight="1" x14ac:dyDescent="0.2">
      <c r="A19" s="23" t="s">
        <v>19</v>
      </c>
      <c r="B19" s="19" t="s">
        <v>17</v>
      </c>
      <c r="C19" s="29" t="s">
        <v>11</v>
      </c>
      <c r="D19" s="20" t="s">
        <v>39</v>
      </c>
      <c r="E19" s="24">
        <f>SUM(F19:K19)</f>
        <v>7310.3819999999996</v>
      </c>
      <c r="F19" s="6">
        <f>SUM(F21:F36)</f>
        <v>3448.6120000000001</v>
      </c>
      <c r="G19" s="6">
        <f>SUM(G21:G36)</f>
        <v>3574.4229999999998</v>
      </c>
      <c r="H19" s="24">
        <f>SUM( H21:H36)</f>
        <v>117.253</v>
      </c>
      <c r="I19" s="24">
        <f>SUM( I21:I36)</f>
        <v>75</v>
      </c>
      <c r="J19" s="24">
        <f>SUM( J21:J36)</f>
        <v>65.093999999999994</v>
      </c>
      <c r="K19" s="6">
        <f>SUM(K21:K36)</f>
        <v>30</v>
      </c>
    </row>
    <row r="20" spans="1:81" ht="15" x14ac:dyDescent="0.2">
      <c r="A20" s="3" t="s">
        <v>4</v>
      </c>
      <c r="B20" s="9"/>
      <c r="C20" s="12"/>
      <c r="D20" s="13"/>
      <c r="E20" s="7"/>
      <c r="F20" s="8"/>
      <c r="G20" s="8"/>
      <c r="H20" s="44"/>
      <c r="I20" s="15"/>
      <c r="J20" s="15"/>
      <c r="K20" s="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</row>
    <row r="21" spans="1:81" ht="15" x14ac:dyDescent="0.2">
      <c r="A21" s="3" t="s">
        <v>20</v>
      </c>
      <c r="B21" s="9"/>
      <c r="C21" s="12"/>
      <c r="D21" s="13"/>
      <c r="E21" s="7">
        <f t="shared" ref="E21:E23" si="2">SUM(F21:K21)</f>
        <v>104.574</v>
      </c>
      <c r="F21" s="8">
        <v>47.4</v>
      </c>
      <c r="G21" s="8">
        <f>49.938</f>
        <v>49.938000000000002</v>
      </c>
      <c r="H21" s="44">
        <v>7.2359999999999998</v>
      </c>
      <c r="I21" s="15"/>
      <c r="J21" s="15"/>
      <c r="K21" s="8" t="s">
        <v>9</v>
      </c>
    </row>
    <row r="22" spans="1:81" ht="30" x14ac:dyDescent="0.2">
      <c r="A22" s="3" t="s">
        <v>62</v>
      </c>
      <c r="B22" s="9"/>
      <c r="C22" s="12"/>
      <c r="D22" s="13"/>
      <c r="E22" s="7">
        <f t="shared" si="2"/>
        <v>1952.1399999999999</v>
      </c>
      <c r="F22" s="8">
        <v>909.80399999999997</v>
      </c>
      <c r="G22" s="8">
        <f>539.996+502.34</f>
        <v>1042.336</v>
      </c>
      <c r="H22" s="44"/>
      <c r="I22" s="15"/>
      <c r="J22" s="15"/>
      <c r="K22" s="8" t="s">
        <v>9</v>
      </c>
    </row>
    <row r="23" spans="1:81" ht="15" x14ac:dyDescent="0.2">
      <c r="A23" s="3" t="s">
        <v>27</v>
      </c>
      <c r="B23" s="9"/>
      <c r="C23" s="12"/>
      <c r="D23" s="13"/>
      <c r="E23" s="7">
        <f t="shared" si="2"/>
        <v>0</v>
      </c>
      <c r="F23" s="8"/>
      <c r="G23" s="8"/>
      <c r="H23" s="44"/>
      <c r="I23" s="15"/>
      <c r="J23" s="15"/>
      <c r="K23" s="8" t="s">
        <v>9</v>
      </c>
    </row>
    <row r="24" spans="1:81" ht="30" x14ac:dyDescent="0.2">
      <c r="A24" s="3" t="s">
        <v>28</v>
      </c>
      <c r="B24" s="9"/>
      <c r="C24" s="12"/>
      <c r="D24" s="13"/>
      <c r="E24" s="7">
        <f t="shared" ref="E24:E36" si="3">SUM(F24:K24)</f>
        <v>393.589</v>
      </c>
      <c r="F24" s="8">
        <v>57</v>
      </c>
      <c r="G24" s="8">
        <f>66.598</f>
        <v>66.597999999999999</v>
      </c>
      <c r="H24" s="44">
        <v>99.897000000000006</v>
      </c>
      <c r="I24" s="15">
        <v>75</v>
      </c>
      <c r="J24" s="15">
        <v>65.093999999999994</v>
      </c>
      <c r="K24" s="8">
        <v>30</v>
      </c>
    </row>
    <row r="25" spans="1:81" ht="30" x14ac:dyDescent="0.2">
      <c r="A25" s="3" t="s">
        <v>61</v>
      </c>
      <c r="B25" s="9"/>
      <c r="C25" s="12"/>
      <c r="D25" s="13"/>
      <c r="E25" s="7">
        <f t="shared" si="3"/>
        <v>110.108</v>
      </c>
      <c r="F25" s="8"/>
      <c r="G25" s="8">
        <f>110.108</f>
        <v>110.108</v>
      </c>
      <c r="H25" s="44"/>
      <c r="I25" s="15"/>
      <c r="J25" s="15"/>
      <c r="K25" s="8"/>
    </row>
    <row r="26" spans="1:81" ht="15" x14ac:dyDescent="0.2">
      <c r="A26" s="3" t="s">
        <v>59</v>
      </c>
      <c r="B26" s="9"/>
      <c r="C26" s="12"/>
      <c r="D26" s="13"/>
      <c r="E26" s="7">
        <f t="shared" si="3"/>
        <v>506.65800000000002</v>
      </c>
      <c r="F26" s="8"/>
      <c r="G26" s="8">
        <v>506.65800000000002</v>
      </c>
      <c r="H26" s="44"/>
      <c r="I26" s="15"/>
      <c r="J26" s="15"/>
      <c r="K26" s="8"/>
    </row>
    <row r="27" spans="1:81" ht="15" x14ac:dyDescent="0.2">
      <c r="A27" s="3" t="s">
        <v>63</v>
      </c>
      <c r="B27" s="9"/>
      <c r="C27" s="12"/>
      <c r="D27" s="13"/>
      <c r="E27" s="7">
        <f t="shared" si="3"/>
        <v>580.00599999999997</v>
      </c>
      <c r="F27" s="8"/>
      <c r="G27" s="8">
        <f>580.006</f>
        <v>580.00599999999997</v>
      </c>
      <c r="H27" s="44"/>
      <c r="I27" s="15"/>
      <c r="J27" s="15"/>
      <c r="K27" s="8"/>
    </row>
    <row r="28" spans="1:81" ht="30" x14ac:dyDescent="0.2">
      <c r="A28" s="3" t="s">
        <v>60</v>
      </c>
      <c r="B28" s="9"/>
      <c r="C28" s="12"/>
      <c r="D28" s="13"/>
      <c r="E28" s="7">
        <f t="shared" si="3"/>
        <v>361.125</v>
      </c>
      <c r="F28" s="8"/>
      <c r="G28" s="8">
        <f>361.125</f>
        <v>361.125</v>
      </c>
      <c r="H28" s="44"/>
      <c r="I28" s="15"/>
      <c r="J28" s="15"/>
      <c r="K28" s="8"/>
    </row>
    <row r="29" spans="1:81" ht="15" x14ac:dyDescent="0.2">
      <c r="A29" s="3" t="s">
        <v>49</v>
      </c>
      <c r="B29" s="9"/>
      <c r="C29" s="12"/>
      <c r="D29" s="13"/>
      <c r="E29" s="7">
        <f t="shared" si="3"/>
        <v>88.157999999999987</v>
      </c>
      <c r="F29" s="8">
        <v>53.207999999999998</v>
      </c>
      <c r="G29" s="8">
        <f>15.44+10.72</f>
        <v>26.16</v>
      </c>
      <c r="H29" s="44">
        <v>8.7899999999999991</v>
      </c>
      <c r="I29" s="15"/>
      <c r="J29" s="15"/>
      <c r="K29" s="8"/>
    </row>
    <row r="30" spans="1:81" ht="15" x14ac:dyDescent="0.2">
      <c r="A30" s="3" t="s">
        <v>54</v>
      </c>
      <c r="B30" s="9"/>
      <c r="C30" s="12"/>
      <c r="D30" s="13"/>
      <c r="E30" s="7">
        <f t="shared" si="3"/>
        <v>80</v>
      </c>
      <c r="F30" s="8">
        <v>50</v>
      </c>
      <c r="G30" s="8">
        <v>30</v>
      </c>
      <c r="H30" s="44"/>
      <c r="I30" s="15"/>
      <c r="J30" s="15"/>
      <c r="K30" s="8"/>
    </row>
    <row r="31" spans="1:81" ht="15" x14ac:dyDescent="0.2">
      <c r="A31" s="3" t="s">
        <v>52</v>
      </c>
      <c r="B31" s="9"/>
      <c r="C31" s="12"/>
      <c r="D31" s="13"/>
      <c r="E31" s="7">
        <f t="shared" si="3"/>
        <v>60.715000000000003</v>
      </c>
      <c r="F31" s="8">
        <v>20.7</v>
      </c>
      <c r="G31" s="8">
        <v>40.015000000000001</v>
      </c>
      <c r="H31" s="44"/>
      <c r="I31" s="15"/>
      <c r="J31" s="15"/>
      <c r="K31" s="8"/>
    </row>
    <row r="32" spans="1:81" ht="30" x14ac:dyDescent="0.2">
      <c r="A32" s="3" t="s">
        <v>48</v>
      </c>
      <c r="B32" s="9"/>
      <c r="C32" s="12"/>
      <c r="D32" s="13"/>
      <c r="E32" s="7">
        <f t="shared" si="3"/>
        <v>412.5</v>
      </c>
      <c r="F32" s="8">
        <v>412.5</v>
      </c>
      <c r="G32" s="8"/>
      <c r="H32" s="44"/>
      <c r="I32" s="15"/>
      <c r="J32" s="15"/>
      <c r="K32" s="8"/>
    </row>
    <row r="33" spans="1:92" ht="30" x14ac:dyDescent="0.2">
      <c r="A33" s="3" t="s">
        <v>55</v>
      </c>
      <c r="B33" s="9"/>
      <c r="C33" s="12"/>
      <c r="D33" s="13"/>
      <c r="E33" s="7">
        <f t="shared" si="3"/>
        <v>1570</v>
      </c>
      <c r="F33" s="8">
        <v>1570</v>
      </c>
      <c r="G33" s="8"/>
      <c r="H33" s="44"/>
      <c r="I33" s="15"/>
      <c r="J33" s="15"/>
      <c r="K33" s="8"/>
    </row>
    <row r="34" spans="1:92" ht="30" x14ac:dyDescent="0.2">
      <c r="A34" s="3" t="s">
        <v>47</v>
      </c>
      <c r="B34" s="9"/>
      <c r="C34" s="12"/>
      <c r="D34" s="13"/>
      <c r="E34" s="7">
        <f t="shared" si="3"/>
        <v>541.48699999999997</v>
      </c>
      <c r="F34" s="8">
        <v>328</v>
      </c>
      <c r="G34" s="8">
        <f>106.03+107.457</f>
        <v>213.48699999999999</v>
      </c>
      <c r="H34" s="44"/>
      <c r="I34" s="15"/>
      <c r="J34" s="15"/>
      <c r="K34" s="8"/>
    </row>
    <row r="35" spans="1:92" ht="15" x14ac:dyDescent="0.2">
      <c r="A35" s="3" t="s">
        <v>29</v>
      </c>
      <c r="B35" s="9"/>
      <c r="C35" s="12"/>
      <c r="D35" s="13"/>
      <c r="E35" s="7">
        <f t="shared" si="3"/>
        <v>1.33</v>
      </c>
      <c r="F35" s="8"/>
      <c r="G35" s="8"/>
      <c r="H35" s="44">
        <v>1.33</v>
      </c>
      <c r="I35" s="15"/>
      <c r="J35" s="15">
        <v>0</v>
      </c>
      <c r="K35" s="8" t="s">
        <v>9</v>
      </c>
    </row>
    <row r="36" spans="1:92" ht="30" x14ac:dyDescent="0.2">
      <c r="A36" s="3" t="s">
        <v>64</v>
      </c>
      <c r="B36" s="9"/>
      <c r="C36" s="12"/>
      <c r="D36" s="13"/>
      <c r="E36" s="7">
        <f t="shared" si="3"/>
        <v>547.99199999999996</v>
      </c>
      <c r="F36" s="8"/>
      <c r="G36" s="8">
        <f>547.992</f>
        <v>547.99199999999996</v>
      </c>
      <c r="H36" s="44">
        <v>0</v>
      </c>
      <c r="I36" s="15"/>
      <c r="J36" s="15"/>
      <c r="K36" s="8"/>
    </row>
    <row r="37" spans="1:92" s="21" customFormat="1" ht="33" customHeight="1" x14ac:dyDescent="0.2">
      <c r="A37" s="23" t="s">
        <v>14</v>
      </c>
      <c r="B37" s="19" t="s">
        <v>17</v>
      </c>
      <c r="C37" s="29" t="s">
        <v>11</v>
      </c>
      <c r="D37" s="20" t="s">
        <v>39</v>
      </c>
      <c r="E37" s="24">
        <f>SUM(F37,G37,H37,I37,J37,K37)</f>
        <v>248.29499999999999</v>
      </c>
      <c r="F37" s="6">
        <f>SUM(F39:F42)</f>
        <v>20</v>
      </c>
      <c r="G37" s="6">
        <v>119.69499999999999</v>
      </c>
      <c r="H37" s="24">
        <f>SUM( H39:H42)</f>
        <v>98.6</v>
      </c>
      <c r="I37" s="24">
        <f>SUM( I39:I42)</f>
        <v>10</v>
      </c>
      <c r="J37" s="24">
        <v>0</v>
      </c>
      <c r="K37" s="6">
        <f>SUM(K39:K42)</f>
        <v>0</v>
      </c>
    </row>
    <row r="38" spans="1:92" ht="15" x14ac:dyDescent="0.2">
      <c r="A38" s="3" t="s">
        <v>4</v>
      </c>
      <c r="B38" s="11"/>
      <c r="C38" s="12"/>
      <c r="D38" s="13"/>
      <c r="E38" s="7"/>
      <c r="F38" s="8"/>
      <c r="G38" s="8"/>
      <c r="H38" s="44"/>
      <c r="I38" s="15"/>
      <c r="J38" s="15"/>
      <c r="K38" s="8"/>
    </row>
    <row r="39" spans="1:92" ht="15" x14ac:dyDescent="0.2">
      <c r="A39" s="3" t="s">
        <v>8</v>
      </c>
      <c r="B39" s="9"/>
      <c r="C39" s="12"/>
      <c r="D39" s="14"/>
      <c r="E39" s="7">
        <f t="shared" ref="E39:E42" si="4">SUM(F39:K39)</f>
        <v>128.6</v>
      </c>
      <c r="F39" s="8">
        <v>20</v>
      </c>
      <c r="G39" s="8"/>
      <c r="H39" s="44">
        <v>98.6</v>
      </c>
      <c r="I39" s="15">
        <v>10</v>
      </c>
      <c r="J39" s="15"/>
      <c r="K39" s="8" t="s">
        <v>9</v>
      </c>
    </row>
    <row r="40" spans="1:92" ht="15" x14ac:dyDescent="0.2">
      <c r="A40" s="3" t="s">
        <v>51</v>
      </c>
      <c r="B40" s="9"/>
      <c r="C40" s="12"/>
      <c r="D40" s="13"/>
      <c r="E40" s="7">
        <f t="shared" si="4"/>
        <v>0</v>
      </c>
      <c r="F40" s="8"/>
      <c r="G40" s="8"/>
      <c r="H40" s="44"/>
      <c r="I40" s="15"/>
      <c r="J40" s="15"/>
      <c r="K40" s="8" t="s">
        <v>9</v>
      </c>
    </row>
    <row r="41" spans="1:92" ht="30" x14ac:dyDescent="0.2">
      <c r="A41" s="3" t="s">
        <v>16</v>
      </c>
      <c r="B41" s="9"/>
      <c r="C41" s="12"/>
      <c r="D41" s="13"/>
      <c r="E41" s="7">
        <f t="shared" si="4"/>
        <v>0</v>
      </c>
      <c r="F41" s="8"/>
      <c r="G41" s="8"/>
      <c r="H41" s="44"/>
      <c r="I41" s="15"/>
      <c r="J41" s="15"/>
      <c r="K41" s="8" t="s">
        <v>9</v>
      </c>
    </row>
    <row r="42" spans="1:92" ht="15" x14ac:dyDescent="0.2">
      <c r="A42" s="3" t="s">
        <v>65</v>
      </c>
      <c r="B42" s="9"/>
      <c r="C42" s="12"/>
      <c r="D42" s="13"/>
      <c r="E42" s="7">
        <f t="shared" si="4"/>
        <v>119.69499999999999</v>
      </c>
      <c r="F42" s="8"/>
      <c r="G42" s="8">
        <v>119.69499999999999</v>
      </c>
      <c r="H42" s="44"/>
      <c r="I42" s="15"/>
      <c r="J42" s="15"/>
      <c r="K42" s="8"/>
    </row>
    <row r="43" spans="1:92" s="30" customFormat="1" ht="27.75" customHeight="1" x14ac:dyDescent="0.2">
      <c r="A43" s="23" t="s">
        <v>30</v>
      </c>
      <c r="B43" s="19"/>
      <c r="C43" s="29"/>
      <c r="D43" s="20"/>
      <c r="E43" s="24">
        <f>SUM(F43:K43)</f>
        <v>50</v>
      </c>
      <c r="F43" s="6">
        <f t="shared" ref="F43:K43" si="5">SUM(F44)</f>
        <v>0</v>
      </c>
      <c r="G43" s="6">
        <f t="shared" si="5"/>
        <v>0</v>
      </c>
      <c r="H43" s="43">
        <f>SUM( H44)</f>
        <v>0</v>
      </c>
      <c r="I43" s="24">
        <f>SUM( I44)</f>
        <v>0</v>
      </c>
      <c r="J43" s="24">
        <f>SUM( J44)</f>
        <v>0</v>
      </c>
      <c r="K43" s="6">
        <f t="shared" si="5"/>
        <v>50</v>
      </c>
    </row>
    <row r="44" spans="1:92" ht="30" x14ac:dyDescent="0.2">
      <c r="A44" s="3" t="s">
        <v>31</v>
      </c>
      <c r="B44" s="9"/>
      <c r="C44" s="12"/>
      <c r="D44" s="13"/>
      <c r="E44" s="7">
        <f>SUM(F44:K44)</f>
        <v>50</v>
      </c>
      <c r="F44" s="8"/>
      <c r="G44" s="8"/>
      <c r="H44" s="44">
        <v>0</v>
      </c>
      <c r="I44" s="15">
        <v>0</v>
      </c>
      <c r="J44" s="15">
        <v>0</v>
      </c>
      <c r="K44" s="8">
        <v>50</v>
      </c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</row>
    <row r="45" spans="1:92" ht="28.5" x14ac:dyDescent="0.2">
      <c r="A45" s="4" t="s">
        <v>56</v>
      </c>
      <c r="B45" s="19" t="s">
        <v>17</v>
      </c>
      <c r="C45" s="29" t="s">
        <v>11</v>
      </c>
      <c r="D45" s="20" t="s">
        <v>39</v>
      </c>
      <c r="E45" s="24">
        <f t="shared" ref="E45:E74" si="6">SUM(F45:K45)</f>
        <v>0</v>
      </c>
      <c r="F45" s="6"/>
      <c r="G45" s="6"/>
      <c r="H45" s="43">
        <v>0</v>
      </c>
      <c r="I45" s="24">
        <v>0</v>
      </c>
      <c r="J45" s="24">
        <v>0</v>
      </c>
      <c r="K45" s="6">
        <v>0</v>
      </c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</row>
    <row r="46" spans="1:92" s="21" customFormat="1" ht="28.5" customHeight="1" x14ac:dyDescent="0.2">
      <c r="A46" s="31" t="s">
        <v>34</v>
      </c>
      <c r="B46" s="19" t="s">
        <v>17</v>
      </c>
      <c r="C46" s="29" t="s">
        <v>11</v>
      </c>
      <c r="D46" s="20" t="s">
        <v>39</v>
      </c>
      <c r="E46" s="24">
        <f t="shared" si="6"/>
        <v>589.43700000000001</v>
      </c>
      <c r="F46" s="6">
        <f>SUM(F48:F49)</f>
        <v>583.03700000000003</v>
      </c>
      <c r="G46" s="6">
        <v>1.8</v>
      </c>
      <c r="H46" s="24">
        <f>SUM( H48:H49)</f>
        <v>1.6</v>
      </c>
      <c r="I46" s="24">
        <f>SUM( I48:I49)</f>
        <v>3</v>
      </c>
      <c r="J46" s="24">
        <v>0</v>
      </c>
      <c r="K46" s="6">
        <v>0</v>
      </c>
    </row>
    <row r="47" spans="1:92" ht="15" x14ac:dyDescent="0.2">
      <c r="A47" s="18" t="s">
        <v>4</v>
      </c>
      <c r="B47" s="9"/>
      <c r="C47" s="12"/>
      <c r="D47" s="14"/>
      <c r="E47" s="5"/>
      <c r="F47" s="6"/>
      <c r="G47" s="6"/>
      <c r="H47" s="24"/>
      <c r="I47" s="24"/>
      <c r="J47" s="24"/>
      <c r="K47" s="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</row>
    <row r="48" spans="1:92" ht="15" x14ac:dyDescent="0.2">
      <c r="A48" s="18" t="s">
        <v>46</v>
      </c>
      <c r="B48" s="17"/>
      <c r="C48" s="12"/>
      <c r="D48" s="13"/>
      <c r="E48" s="7">
        <f t="shared" si="6"/>
        <v>581.28700000000003</v>
      </c>
      <c r="F48" s="8">
        <v>581.28700000000003</v>
      </c>
      <c r="G48" s="8"/>
      <c r="H48" s="15"/>
      <c r="I48" s="15"/>
      <c r="J48" s="15"/>
      <c r="K48" s="8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</row>
    <row r="49" spans="1:92" ht="15" x14ac:dyDescent="0.2">
      <c r="A49" s="18" t="s">
        <v>26</v>
      </c>
      <c r="B49" s="9"/>
      <c r="C49" s="12"/>
      <c r="D49" s="13"/>
      <c r="E49" s="7">
        <f t="shared" si="6"/>
        <v>8.15</v>
      </c>
      <c r="F49" s="8">
        <v>1.75</v>
      </c>
      <c r="G49" s="8">
        <v>1.8</v>
      </c>
      <c r="H49" s="44">
        <v>1.6</v>
      </c>
      <c r="I49" s="15">
        <v>3</v>
      </c>
      <c r="J49" s="15"/>
      <c r="K49" s="8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</row>
    <row r="50" spans="1:92" s="21" customFormat="1" ht="59.25" customHeight="1" x14ac:dyDescent="0.2">
      <c r="A50" s="32" t="s">
        <v>32</v>
      </c>
      <c r="B50" s="19" t="s">
        <v>17</v>
      </c>
      <c r="C50" s="29" t="s">
        <v>11</v>
      </c>
      <c r="D50" s="20" t="s">
        <v>40</v>
      </c>
      <c r="E50" s="24">
        <f t="shared" si="6"/>
        <v>5823.5889999999999</v>
      </c>
      <c r="F50" s="6">
        <f>F52+F57</f>
        <v>4109.3029999999999</v>
      </c>
      <c r="G50" s="6">
        <f t="shared" ref="G50:K50" si="7">G52+G57</f>
        <v>0</v>
      </c>
      <c r="H50" s="24">
        <f t="shared" si="7"/>
        <v>0</v>
      </c>
      <c r="I50" s="24">
        <f t="shared" si="7"/>
        <v>0</v>
      </c>
      <c r="J50" s="24">
        <f t="shared" si="7"/>
        <v>0</v>
      </c>
      <c r="K50" s="6">
        <f>K52+K57+SUM( K62)</f>
        <v>1714.2860000000001</v>
      </c>
    </row>
    <row r="51" spans="1:92" s="21" customFormat="1" ht="15" x14ac:dyDescent="0.2">
      <c r="A51" s="22" t="s">
        <v>4</v>
      </c>
      <c r="B51" s="19"/>
      <c r="C51" s="23"/>
      <c r="D51" s="20"/>
      <c r="E51" s="24"/>
      <c r="F51" s="6"/>
      <c r="G51" s="6"/>
      <c r="H51" s="43"/>
      <c r="I51" s="24"/>
      <c r="J51" s="24"/>
      <c r="K51" s="24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</row>
    <row r="52" spans="1:92" s="21" customFormat="1" ht="15" x14ac:dyDescent="0.2">
      <c r="A52" s="22" t="s">
        <v>33</v>
      </c>
      <c r="B52" s="19"/>
      <c r="C52" s="23"/>
      <c r="D52" s="25"/>
      <c r="E52" s="15">
        <f t="shared" si="6"/>
        <v>2031.953</v>
      </c>
      <c r="F52" s="8">
        <f>SUM(F54:F56)</f>
        <v>2031.953</v>
      </c>
      <c r="G52" s="8"/>
      <c r="H52" s="44"/>
      <c r="I52" s="24"/>
      <c r="J52" s="24"/>
      <c r="K52" s="24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</row>
    <row r="53" spans="1:92" s="21" customFormat="1" ht="15" x14ac:dyDescent="0.2">
      <c r="A53" s="16" t="s">
        <v>4</v>
      </c>
      <c r="B53" s="19"/>
      <c r="C53" s="23"/>
      <c r="D53" s="25"/>
      <c r="E53" s="15"/>
      <c r="F53" s="8"/>
      <c r="G53" s="8"/>
      <c r="H53" s="44"/>
      <c r="I53" s="24"/>
      <c r="J53" s="24"/>
      <c r="K53" s="24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</row>
    <row r="54" spans="1:92" s="21" customFormat="1" ht="15" x14ac:dyDescent="0.2">
      <c r="A54" s="16" t="s">
        <v>41</v>
      </c>
      <c r="B54" s="19"/>
      <c r="C54" s="23"/>
      <c r="D54" s="25"/>
      <c r="E54" s="15">
        <f t="shared" si="6"/>
        <v>1439.317</v>
      </c>
      <c r="F54" s="8">
        <v>1439.317</v>
      </c>
      <c r="G54" s="8"/>
      <c r="H54" s="44"/>
      <c r="I54" s="24"/>
      <c r="J54" s="24"/>
      <c r="K54" s="24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</row>
    <row r="55" spans="1:92" s="21" customFormat="1" ht="15" x14ac:dyDescent="0.2">
      <c r="A55" s="16" t="s">
        <v>42</v>
      </c>
      <c r="B55" s="19"/>
      <c r="C55" s="23"/>
      <c r="D55" s="25"/>
      <c r="E55" s="15">
        <f t="shared" si="6"/>
        <v>496.33499999999998</v>
      </c>
      <c r="F55" s="8">
        <v>496.33499999999998</v>
      </c>
      <c r="G55" s="8"/>
      <c r="H55" s="44"/>
      <c r="I55" s="24"/>
      <c r="J55" s="24"/>
      <c r="K55" s="24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</row>
    <row r="56" spans="1:92" s="21" customFormat="1" ht="15" x14ac:dyDescent="0.2">
      <c r="A56" s="16" t="s">
        <v>43</v>
      </c>
      <c r="B56" s="19"/>
      <c r="C56" s="23"/>
      <c r="D56" s="25"/>
      <c r="E56" s="15">
        <f t="shared" si="6"/>
        <v>96.301000000000002</v>
      </c>
      <c r="F56" s="8">
        <v>96.301000000000002</v>
      </c>
      <c r="G56" s="8"/>
      <c r="H56" s="44"/>
      <c r="I56" s="24"/>
      <c r="J56" s="24"/>
      <c r="K56" s="24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</row>
    <row r="57" spans="1:92" s="21" customFormat="1" ht="15" x14ac:dyDescent="0.2">
      <c r="A57" s="22" t="s">
        <v>37</v>
      </c>
      <c r="B57" s="19"/>
      <c r="C57" s="23"/>
      <c r="D57" s="25"/>
      <c r="E57" s="15">
        <f t="shared" si="6"/>
        <v>2077.35</v>
      </c>
      <c r="F57" s="8">
        <f>SUM(F59:F61)</f>
        <v>2077.35</v>
      </c>
      <c r="G57" s="8"/>
      <c r="H57" s="44"/>
      <c r="I57" s="24"/>
      <c r="J57" s="24"/>
      <c r="K57" s="24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</row>
    <row r="58" spans="1:92" s="21" customFormat="1" ht="15" x14ac:dyDescent="0.2">
      <c r="A58" s="16" t="s">
        <v>4</v>
      </c>
      <c r="B58" s="19"/>
      <c r="C58" s="23"/>
      <c r="D58" s="25"/>
      <c r="E58" s="15"/>
      <c r="F58" s="8"/>
      <c r="G58" s="8"/>
      <c r="H58" s="44"/>
      <c r="I58" s="24"/>
      <c r="J58" s="24"/>
      <c r="K58" s="24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</row>
    <row r="59" spans="1:92" s="21" customFormat="1" ht="15" x14ac:dyDescent="0.2">
      <c r="A59" s="16" t="s">
        <v>41</v>
      </c>
      <c r="B59" s="19"/>
      <c r="C59" s="23"/>
      <c r="D59" s="25"/>
      <c r="E59" s="15">
        <f t="shared" si="6"/>
        <v>1439.316</v>
      </c>
      <c r="F59" s="8">
        <v>1439.316</v>
      </c>
      <c r="G59" s="8"/>
      <c r="H59" s="44"/>
      <c r="I59" s="24"/>
      <c r="J59" s="24"/>
      <c r="K59" s="24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</row>
    <row r="60" spans="1:92" s="21" customFormat="1" ht="15" x14ac:dyDescent="0.2">
      <c r="A60" s="16" t="s">
        <v>42</v>
      </c>
      <c r="B60" s="19"/>
      <c r="C60" s="23"/>
      <c r="D60" s="25"/>
      <c r="E60" s="15">
        <f t="shared" si="6"/>
        <v>546.66800000000001</v>
      </c>
      <c r="F60" s="8">
        <v>546.66800000000001</v>
      </c>
      <c r="G60" s="8"/>
      <c r="H60" s="44"/>
      <c r="I60" s="24"/>
      <c r="J60" s="24"/>
      <c r="K60" s="24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</row>
    <row r="61" spans="1:92" s="21" customFormat="1" ht="15" x14ac:dyDescent="0.2">
      <c r="A61" s="16" t="s">
        <v>43</v>
      </c>
      <c r="B61" s="19"/>
      <c r="C61" s="23"/>
      <c r="D61" s="25"/>
      <c r="E61" s="15">
        <f t="shared" si="6"/>
        <v>91.366</v>
      </c>
      <c r="F61" s="8">
        <v>91.366</v>
      </c>
      <c r="G61" s="8"/>
      <c r="H61" s="44"/>
      <c r="I61" s="24"/>
      <c r="J61" s="24"/>
      <c r="K61" s="24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</row>
    <row r="62" spans="1:92" s="21" customFormat="1" ht="15" x14ac:dyDescent="0.2">
      <c r="A62" s="53" t="s">
        <v>68</v>
      </c>
      <c r="B62" s="19"/>
      <c r="C62" s="23"/>
      <c r="D62" s="25"/>
      <c r="E62" s="15"/>
      <c r="F62" s="8"/>
      <c r="G62" s="8"/>
      <c r="H62" s="44"/>
      <c r="I62" s="24"/>
      <c r="J62" s="24"/>
      <c r="K62" s="24">
        <f>SUM( K64:K66)</f>
        <v>1714.2860000000001</v>
      </c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</row>
    <row r="63" spans="1:92" s="21" customFormat="1" ht="15" x14ac:dyDescent="0.2">
      <c r="A63" s="16" t="s">
        <v>4</v>
      </c>
      <c r="B63" s="19"/>
      <c r="C63" s="23"/>
      <c r="D63" s="25"/>
      <c r="E63" s="15"/>
      <c r="F63" s="8"/>
      <c r="G63" s="8"/>
      <c r="H63" s="44"/>
      <c r="I63" s="24"/>
      <c r="J63" s="24"/>
      <c r="K63" s="24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</row>
    <row r="64" spans="1:92" s="21" customFormat="1" ht="15" x14ac:dyDescent="0.2">
      <c r="A64" s="16" t="s">
        <v>41</v>
      </c>
      <c r="B64" s="19"/>
      <c r="C64" s="23"/>
      <c r="D64" s="25"/>
      <c r="E64" s="15"/>
      <c r="F64" s="8"/>
      <c r="G64" s="8"/>
      <c r="H64" s="44"/>
      <c r="I64" s="24"/>
      <c r="J64" s="24"/>
      <c r="K64" s="15">
        <v>1200</v>
      </c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</row>
    <row r="65" spans="1:92" s="21" customFormat="1" ht="15" x14ac:dyDescent="0.2">
      <c r="A65" s="16" t="s">
        <v>42</v>
      </c>
      <c r="B65" s="19"/>
      <c r="C65" s="23"/>
      <c r="D65" s="25"/>
      <c r="E65" s="15"/>
      <c r="F65" s="8"/>
      <c r="G65" s="8"/>
      <c r="H65" s="44"/>
      <c r="I65" s="24"/>
      <c r="J65" s="24"/>
      <c r="K65" s="15">
        <v>497.14299999999997</v>
      </c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</row>
    <row r="66" spans="1:92" s="21" customFormat="1" ht="15" x14ac:dyDescent="0.2">
      <c r="A66" s="16" t="s">
        <v>43</v>
      </c>
      <c r="B66" s="19"/>
      <c r="C66" s="23"/>
      <c r="D66" s="25"/>
      <c r="E66" s="15"/>
      <c r="F66" s="8"/>
      <c r="G66" s="8"/>
      <c r="H66" s="44"/>
      <c r="I66" s="24"/>
      <c r="J66" s="24"/>
      <c r="K66" s="15">
        <v>17.143000000000001</v>
      </c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</row>
    <row r="67" spans="1:92" s="21" customFormat="1" ht="59.25" customHeight="1" x14ac:dyDescent="0.2">
      <c r="A67" s="28" t="s">
        <v>35</v>
      </c>
      <c r="B67" s="19" t="s">
        <v>17</v>
      </c>
      <c r="C67" s="29" t="s">
        <v>11</v>
      </c>
      <c r="D67" s="20" t="s">
        <v>40</v>
      </c>
      <c r="E67" s="24">
        <f t="shared" si="6"/>
        <v>4290.2150000000001</v>
      </c>
      <c r="F67" s="6">
        <f>F69</f>
        <v>1218.3409999999999</v>
      </c>
      <c r="G67" s="6">
        <f>SUM(G74:G74)</f>
        <v>1473.3920000000001</v>
      </c>
      <c r="H67" s="24">
        <f>SUM(H79)</f>
        <v>1523.482</v>
      </c>
      <c r="I67" s="24">
        <f>SUM( I84)</f>
        <v>75</v>
      </c>
      <c r="J67" s="24">
        <f>SUM(J74:J74)</f>
        <v>0</v>
      </c>
      <c r="K67" s="24">
        <f>SUM(K74:K74)</f>
        <v>0</v>
      </c>
    </row>
    <row r="68" spans="1:92" ht="15" x14ac:dyDescent="0.2">
      <c r="A68" s="18" t="s">
        <v>4</v>
      </c>
      <c r="B68" s="9"/>
      <c r="C68" s="4"/>
      <c r="D68" s="14"/>
      <c r="E68" s="5"/>
      <c r="F68" s="6"/>
      <c r="G68" s="6"/>
      <c r="H68" s="24"/>
      <c r="I68" s="24"/>
      <c r="J68" s="24"/>
      <c r="K68" s="5"/>
    </row>
    <row r="69" spans="1:92" ht="15" x14ac:dyDescent="0.2">
      <c r="A69" s="38" t="s">
        <v>36</v>
      </c>
      <c r="B69" s="17"/>
      <c r="C69" s="3"/>
      <c r="D69" s="13"/>
      <c r="E69" s="7">
        <f t="shared" ref="E69:E73" si="8">SUM(F69:K69)</f>
        <v>1218.3409999999999</v>
      </c>
      <c r="F69" s="8">
        <f>SUM(F71:F73)</f>
        <v>1218.3409999999999</v>
      </c>
      <c r="G69" s="6"/>
      <c r="H69" s="24"/>
      <c r="I69" s="24"/>
      <c r="J69" s="24"/>
      <c r="K69" s="5"/>
    </row>
    <row r="70" spans="1:92" ht="15" x14ac:dyDescent="0.2">
      <c r="A70" s="16" t="s">
        <v>4</v>
      </c>
      <c r="B70" s="17"/>
      <c r="C70" s="3"/>
      <c r="D70" s="13"/>
      <c r="E70" s="7"/>
      <c r="F70" s="8"/>
      <c r="G70" s="6"/>
      <c r="H70" s="24"/>
      <c r="I70" s="24"/>
      <c r="J70" s="24"/>
      <c r="K70" s="5"/>
    </row>
    <row r="71" spans="1:92" ht="15" x14ac:dyDescent="0.2">
      <c r="A71" s="16" t="s">
        <v>41</v>
      </c>
      <c r="B71" s="17"/>
      <c r="C71" s="3"/>
      <c r="D71" s="13"/>
      <c r="E71" s="7">
        <f t="shared" si="8"/>
        <v>700</v>
      </c>
      <c r="F71" s="8">
        <v>700</v>
      </c>
      <c r="G71" s="6"/>
      <c r="H71" s="24"/>
      <c r="I71" s="24"/>
      <c r="J71" s="24"/>
      <c r="K71" s="5"/>
    </row>
    <row r="72" spans="1:92" ht="15" x14ac:dyDescent="0.2">
      <c r="A72" s="16" t="s">
        <v>42</v>
      </c>
      <c r="B72" s="17"/>
      <c r="C72" s="3"/>
      <c r="D72" s="13"/>
      <c r="E72" s="7">
        <f t="shared" si="8"/>
        <v>457.423</v>
      </c>
      <c r="F72" s="8">
        <v>457.423</v>
      </c>
      <c r="G72" s="6"/>
      <c r="H72" s="24"/>
      <c r="I72" s="24"/>
      <c r="J72" s="24"/>
      <c r="K72" s="5"/>
    </row>
    <row r="73" spans="1:92" ht="15" x14ac:dyDescent="0.2">
      <c r="A73" s="16" t="s">
        <v>43</v>
      </c>
      <c r="B73" s="17"/>
      <c r="C73" s="3"/>
      <c r="D73" s="13"/>
      <c r="E73" s="7">
        <f t="shared" si="8"/>
        <v>60.917999999999999</v>
      </c>
      <c r="F73" s="8">
        <v>60.917999999999999</v>
      </c>
      <c r="G73" s="6"/>
      <c r="H73" s="24"/>
      <c r="I73" s="24"/>
      <c r="J73" s="24"/>
      <c r="K73" s="5"/>
    </row>
    <row r="74" spans="1:92" ht="21" customHeight="1" x14ac:dyDescent="0.2">
      <c r="A74" s="38" t="s">
        <v>66</v>
      </c>
      <c r="B74" s="17"/>
      <c r="C74" s="3"/>
      <c r="D74" s="13"/>
      <c r="E74" s="7">
        <f t="shared" si="6"/>
        <v>1473.3920000000001</v>
      </c>
      <c r="F74" s="8" t="s">
        <v>9</v>
      </c>
      <c r="G74" s="8">
        <v>1473.3920000000001</v>
      </c>
      <c r="H74" s="44"/>
      <c r="I74" s="15"/>
      <c r="J74" s="15"/>
      <c r="K74" s="7"/>
    </row>
    <row r="75" spans="1:92" ht="15" x14ac:dyDescent="0.2">
      <c r="A75" s="16" t="s">
        <v>4</v>
      </c>
      <c r="B75" s="17"/>
      <c r="C75" s="3"/>
      <c r="D75" s="13"/>
      <c r="E75" s="7"/>
      <c r="F75" s="8"/>
      <c r="G75" s="8"/>
      <c r="H75" s="44"/>
      <c r="I75" s="15"/>
      <c r="J75" s="15"/>
      <c r="K75" s="7"/>
    </row>
    <row r="76" spans="1:92" ht="15" x14ac:dyDescent="0.2">
      <c r="A76" s="16" t="s">
        <v>41</v>
      </c>
      <c r="B76" s="17"/>
      <c r="C76" s="3"/>
      <c r="D76" s="13"/>
      <c r="E76" s="7">
        <f t="shared" ref="E76:E78" si="9">SUM(F76:K76)</f>
        <v>700</v>
      </c>
      <c r="F76" s="8"/>
      <c r="G76" s="8">
        <v>700</v>
      </c>
      <c r="H76" s="44"/>
      <c r="I76" s="15"/>
      <c r="J76" s="15"/>
      <c r="K76" s="7"/>
    </row>
    <row r="77" spans="1:92" ht="15" x14ac:dyDescent="0.2">
      <c r="A77" s="16" t="s">
        <v>42</v>
      </c>
      <c r="B77" s="17"/>
      <c r="C77" s="3"/>
      <c r="D77" s="13"/>
      <c r="E77" s="7">
        <f t="shared" si="9"/>
        <v>701.875</v>
      </c>
      <c r="F77" s="8"/>
      <c r="G77" s="8">
        <v>701.875</v>
      </c>
      <c r="H77" s="44"/>
      <c r="I77" s="15"/>
      <c r="J77" s="15"/>
      <c r="K77" s="7"/>
    </row>
    <row r="78" spans="1:92" ht="15" x14ac:dyDescent="0.2">
      <c r="A78" s="16" t="s">
        <v>43</v>
      </c>
      <c r="B78" s="17"/>
      <c r="C78" s="3"/>
      <c r="D78" s="13"/>
      <c r="E78" s="7">
        <f t="shared" si="9"/>
        <v>71.517359999999996</v>
      </c>
      <c r="F78" s="8"/>
      <c r="G78" s="8">
        <v>71.517359999999996</v>
      </c>
      <c r="H78" s="44"/>
      <c r="I78" s="15"/>
      <c r="J78" s="15"/>
      <c r="K78" s="7"/>
    </row>
    <row r="79" spans="1:92" ht="30.75" customHeight="1" x14ac:dyDescent="0.2">
      <c r="A79" s="38" t="s">
        <v>57</v>
      </c>
      <c r="B79" s="17"/>
      <c r="C79" s="3"/>
      <c r="D79" s="12"/>
      <c r="E79" s="7">
        <v>116.91800000000001</v>
      </c>
      <c r="F79" s="8"/>
      <c r="G79" s="8"/>
      <c r="H79" s="44">
        <f>SUM( H81:H83)</f>
        <v>1523.482</v>
      </c>
      <c r="I79" s="15" t="s">
        <v>9</v>
      </c>
      <c r="J79" s="15"/>
      <c r="K79" s="7"/>
    </row>
    <row r="80" spans="1:92" ht="15" x14ac:dyDescent="0.2">
      <c r="A80" s="16" t="s">
        <v>4</v>
      </c>
      <c r="B80" s="17"/>
      <c r="C80" s="3"/>
      <c r="D80" s="13"/>
      <c r="E80" s="7"/>
      <c r="F80" s="8"/>
      <c r="G80" s="8"/>
      <c r="H80" s="44"/>
      <c r="I80" s="15"/>
      <c r="J80" s="15"/>
      <c r="K80" s="7"/>
    </row>
    <row r="81" spans="1:11" ht="15" x14ac:dyDescent="0.2">
      <c r="A81" s="16" t="s">
        <v>41</v>
      </c>
      <c r="B81" s="17"/>
      <c r="C81" s="3"/>
      <c r="D81" s="13"/>
      <c r="E81" s="7">
        <f t="shared" ref="E81:E83" si="10">SUM(F81:K81)</f>
        <v>1000</v>
      </c>
      <c r="F81" s="8"/>
      <c r="G81" s="8"/>
      <c r="H81" s="44">
        <v>1000</v>
      </c>
      <c r="I81" s="15"/>
      <c r="J81" s="15"/>
      <c r="K81" s="7"/>
    </row>
    <row r="82" spans="1:11" ht="15" x14ac:dyDescent="0.2">
      <c r="A82" s="16" t="s">
        <v>42</v>
      </c>
      <c r="B82" s="17"/>
      <c r="C82" s="3"/>
      <c r="D82" s="13"/>
      <c r="E82" s="7">
        <f t="shared" si="10"/>
        <v>451.96499999999997</v>
      </c>
      <c r="F82" s="8"/>
      <c r="G82" s="8"/>
      <c r="H82" s="44">
        <v>451.96499999999997</v>
      </c>
      <c r="I82" s="15" t="s">
        <v>9</v>
      </c>
      <c r="J82" s="15"/>
      <c r="K82" s="7"/>
    </row>
    <row r="83" spans="1:11" ht="15" x14ac:dyDescent="0.2">
      <c r="A83" s="16" t="s">
        <v>43</v>
      </c>
      <c r="B83" s="17"/>
      <c r="C83" s="3"/>
      <c r="D83" s="13"/>
      <c r="E83" s="7">
        <f t="shared" si="10"/>
        <v>71.516999999999996</v>
      </c>
      <c r="F83" s="8"/>
      <c r="G83" s="8"/>
      <c r="H83" s="44">
        <v>71.516999999999996</v>
      </c>
      <c r="I83" s="15"/>
      <c r="J83" s="15"/>
      <c r="K83" s="7"/>
    </row>
    <row r="84" spans="1:11" ht="42.75" x14ac:dyDescent="0.2">
      <c r="A84" s="53" t="s">
        <v>69</v>
      </c>
      <c r="B84" s="54"/>
      <c r="C84" s="55"/>
      <c r="D84" s="56"/>
      <c r="E84" s="7"/>
      <c r="F84" s="8"/>
      <c r="G84" s="8"/>
      <c r="H84" s="44"/>
      <c r="I84" s="15">
        <f>SUM(  I86:I88)</f>
        <v>75</v>
      </c>
      <c r="J84" s="15"/>
      <c r="K84" s="7"/>
    </row>
    <row r="85" spans="1:11" ht="15" x14ac:dyDescent="0.2">
      <c r="A85" s="16" t="s">
        <v>4</v>
      </c>
      <c r="B85" s="54"/>
      <c r="C85" s="55"/>
      <c r="D85" s="56"/>
      <c r="E85" s="7"/>
      <c r="F85" s="8"/>
      <c r="G85" s="8"/>
      <c r="H85" s="44"/>
      <c r="I85" s="15"/>
      <c r="J85" s="15"/>
      <c r="K85" s="7"/>
    </row>
    <row r="86" spans="1:11" ht="15" x14ac:dyDescent="0.2">
      <c r="A86" s="16" t="s">
        <v>41</v>
      </c>
      <c r="B86" s="54"/>
      <c r="C86" s="55"/>
      <c r="D86" s="56"/>
      <c r="E86" s="7"/>
      <c r="F86" s="8"/>
      <c r="G86" s="8"/>
      <c r="H86" s="44"/>
      <c r="I86" s="15"/>
      <c r="J86" s="15"/>
      <c r="K86" s="7"/>
    </row>
    <row r="87" spans="1:11" ht="15" x14ac:dyDescent="0.2">
      <c r="A87" s="16" t="s">
        <v>42</v>
      </c>
      <c r="B87" s="54"/>
      <c r="C87" s="55"/>
      <c r="D87" s="56"/>
      <c r="E87" s="7"/>
      <c r="F87" s="8"/>
      <c r="G87" s="8"/>
      <c r="H87" s="44"/>
      <c r="I87" s="15">
        <v>37.5</v>
      </c>
      <c r="J87" s="15"/>
      <c r="K87" s="7"/>
    </row>
    <row r="88" spans="1:11" ht="15" x14ac:dyDescent="0.2">
      <c r="A88" s="16" t="s">
        <v>43</v>
      </c>
      <c r="B88" s="54"/>
      <c r="C88" s="55"/>
      <c r="D88" s="56"/>
      <c r="E88" s="7"/>
      <c r="F88" s="8"/>
      <c r="G88" s="8"/>
      <c r="H88" s="44"/>
      <c r="I88" s="15">
        <v>37.5</v>
      </c>
      <c r="J88" s="15"/>
      <c r="K88" s="7"/>
    </row>
    <row r="89" spans="1:11" ht="14.25" x14ac:dyDescent="0.2">
      <c r="A89" s="46" t="s">
        <v>12</v>
      </c>
      <c r="B89" s="47"/>
      <c r="C89" s="47"/>
      <c r="D89" s="48"/>
      <c r="E89" s="5">
        <f>SUM(F89:K89)</f>
        <v>23491.758000000002</v>
      </c>
      <c r="F89" s="6">
        <f>F9+F11</f>
        <v>12037.001000000002</v>
      </c>
      <c r="G89" s="6">
        <f>SUM( G12, G13, G19, G37,G43,G46,G50,G67)</f>
        <v>6022.3149999999996</v>
      </c>
      <c r="H89" s="24">
        <f>SUM(H67,H50,H46,H43,H37,H19,H13,H12+H45)</f>
        <v>2332.5409999999997</v>
      </c>
      <c r="I89" s="24">
        <f>SUM(I67,I50,I46,I43,I37,I19,I13,I12+I45)</f>
        <v>613</v>
      </c>
      <c r="J89" s="24">
        <f>SUM(J67,J50,J46,J43,J37,J19,J13,J12,J45)</f>
        <v>512.19000000000005</v>
      </c>
      <c r="K89" s="5">
        <f>SUM(K67,K50,K46,K43,K37,K19,K13,K12,K45)</f>
        <v>1974.711</v>
      </c>
    </row>
    <row r="90" spans="1:11" ht="15" x14ac:dyDescent="0.25">
      <c r="A90" s="2"/>
      <c r="B90" s="1"/>
      <c r="C90" s="2"/>
      <c r="D90" s="2"/>
      <c r="E90" s="1"/>
      <c r="F90" s="27"/>
      <c r="G90" s="27"/>
      <c r="H90" s="27"/>
      <c r="I90" s="27"/>
      <c r="J90" s="27"/>
      <c r="K90" s="1"/>
    </row>
    <row r="91" spans="1:11" ht="15" x14ac:dyDescent="0.25">
      <c r="A91" s="1"/>
      <c r="B91" s="1"/>
      <c r="C91" s="2"/>
      <c r="D91" s="2"/>
      <c r="E91" s="1"/>
      <c r="F91" s="27"/>
      <c r="G91" s="27"/>
      <c r="H91" s="27"/>
      <c r="I91" s="27"/>
      <c r="J91" s="27"/>
      <c r="K91" s="1"/>
    </row>
    <row r="92" spans="1:11" ht="15" x14ac:dyDescent="0.25">
      <c r="A92" s="1"/>
      <c r="B92" s="1"/>
      <c r="C92" s="1"/>
      <c r="D92" s="1"/>
      <c r="E92" s="1"/>
      <c r="F92" s="27"/>
      <c r="G92" s="27"/>
      <c r="H92" s="27"/>
      <c r="I92" s="27"/>
      <c r="J92" s="27"/>
      <c r="K92" s="1"/>
    </row>
    <row r="93" spans="1:11" ht="15" x14ac:dyDescent="0.25">
      <c r="A93" s="1"/>
      <c r="B93" s="1"/>
      <c r="C93" s="1"/>
      <c r="D93" s="1"/>
      <c r="E93" s="1"/>
      <c r="F93" s="27"/>
      <c r="G93" s="27"/>
      <c r="H93" s="27"/>
      <c r="I93" s="27"/>
      <c r="J93" s="27"/>
      <c r="K93" s="1"/>
    </row>
    <row r="94" spans="1:11" ht="19.5" customHeight="1" x14ac:dyDescent="0.25">
      <c r="A94" s="1"/>
      <c r="B94" s="1"/>
      <c r="C94" s="1"/>
      <c r="D94" s="1"/>
      <c r="E94" s="1"/>
      <c r="F94" s="27"/>
      <c r="G94" s="27"/>
      <c r="H94" s="27"/>
      <c r="I94" s="27"/>
      <c r="J94" s="27"/>
      <c r="K94" s="1"/>
    </row>
    <row r="95" spans="1:11" ht="15" x14ac:dyDescent="0.25">
      <c r="A95" s="1"/>
      <c r="B95" s="1"/>
      <c r="C95" s="1"/>
      <c r="D95" s="1"/>
      <c r="E95" s="1"/>
      <c r="F95" s="27"/>
      <c r="G95" s="27"/>
      <c r="H95" s="27"/>
      <c r="I95" s="27"/>
      <c r="J95" s="27"/>
      <c r="K95" s="1"/>
    </row>
    <row r="96" spans="1:11" ht="18.75" customHeight="1" x14ac:dyDescent="0.25">
      <c r="A96" s="1"/>
      <c r="B96" s="1"/>
      <c r="C96" s="1"/>
      <c r="D96" s="1"/>
      <c r="E96" s="1"/>
      <c r="F96" s="27"/>
      <c r="G96" s="27"/>
      <c r="H96" s="27"/>
      <c r="I96" s="27"/>
      <c r="J96" s="27"/>
      <c r="K96" s="1"/>
    </row>
    <row r="97" spans="1:11" ht="15" x14ac:dyDescent="0.25">
      <c r="A97" s="1"/>
      <c r="B97" s="1"/>
      <c r="C97" s="1"/>
      <c r="D97" s="1"/>
      <c r="E97" s="1"/>
      <c r="F97" s="27"/>
      <c r="G97" s="27"/>
      <c r="H97" s="27"/>
      <c r="I97" s="27"/>
      <c r="J97" s="27"/>
      <c r="K97" s="1"/>
    </row>
    <row r="98" spans="1:11" ht="15" x14ac:dyDescent="0.25">
      <c r="A98" s="1"/>
      <c r="B98" s="1"/>
      <c r="C98" s="1"/>
      <c r="D98" s="1"/>
      <c r="E98" s="1"/>
      <c r="F98" s="27"/>
      <c r="G98" s="27"/>
      <c r="H98" s="27"/>
      <c r="I98" s="27"/>
      <c r="J98" s="27"/>
      <c r="K98" s="1"/>
    </row>
    <row r="99" spans="1:11" x14ac:dyDescent="0.25">
      <c r="A99" s="1"/>
      <c r="B99" s="1"/>
      <c r="C99" s="1"/>
      <c r="D99" s="1"/>
      <c r="G99" s="21" t="s">
        <v>13</v>
      </c>
    </row>
    <row r="100" spans="1:11" x14ac:dyDescent="0.25">
      <c r="A100" s="1"/>
      <c r="B100" s="1"/>
      <c r="C100" s="1"/>
      <c r="D100" s="1"/>
    </row>
    <row r="101" spans="1:11" x14ac:dyDescent="0.25">
      <c r="A101" s="1"/>
    </row>
  </sheetData>
  <mergeCells count="11">
    <mergeCell ref="E1:K1"/>
    <mergeCell ref="A89:D89"/>
    <mergeCell ref="A5:K5"/>
    <mergeCell ref="A3:K3"/>
    <mergeCell ref="A4:K4"/>
    <mergeCell ref="F7:K7"/>
    <mergeCell ref="A7:A8"/>
    <mergeCell ref="B7:B8"/>
    <mergeCell ref="C7:C8"/>
    <mergeCell ref="D7:D8"/>
    <mergeCell ref="E7:E8"/>
  </mergeCells>
  <phoneticPr fontId="1" type="noConversion"/>
  <pageMargins left="0.39370078740157483" right="0.39370078740157483" top="0.19685039370078741" bottom="0.19685039370078741" header="0.51181102362204722" footer="0.51181102362204722"/>
  <pageSetup paperSize="9" scale="73" orientation="landscape" verticalDpi="18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показ. ЖКХ.</vt:lpstr>
      <vt:lpstr>'показ. ЖКХ.'!Заголовки_для_печати</vt:lpstr>
      <vt:lpstr>'показ. ЖКХ.'!Область_печати</vt:lpstr>
    </vt:vector>
  </TitlesOfParts>
  <Company>Министерство финансовК.О.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Валентина</cp:lastModifiedBy>
  <cp:lastPrinted>2022-04-14T06:01:50Z</cp:lastPrinted>
  <dcterms:created xsi:type="dcterms:W3CDTF">2013-08-26T07:48:35Z</dcterms:created>
  <dcterms:modified xsi:type="dcterms:W3CDTF">2023-02-07T12:59:12Z</dcterms:modified>
</cp:coreProperties>
</file>