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5" windowWidth="8745" windowHeight="12045" tabRatio="926" firstSheet="10" activeTab="10"/>
  </bookViews>
  <sheets>
    <sheet name="ДПР" sheetId="1" state="hidden" r:id="rId1"/>
    <sheet name="5.2" sheetId="2" state="hidden" r:id="rId2"/>
    <sheet name="5.3" sheetId="3" state="hidden" r:id="rId3"/>
    <sheet name="5.4" sheetId="4" state="hidden" r:id="rId4"/>
    <sheet name="5.9" sheetId="5" state="hidden" r:id="rId5"/>
    <sheet name="ДПР Тигиль" sheetId="6" state="hidden" r:id="rId6"/>
    <sheet name="5.2 (2)" sheetId="7" state="hidden" r:id="rId7"/>
    <sheet name="5.3 (2)" sheetId="8" state="hidden" r:id="rId8"/>
    <sheet name="5.4 (2)" sheetId="9" state="hidden" r:id="rId9"/>
    <sheet name="5.9 (2)" sheetId="10" state="hidden" r:id="rId10"/>
    <sheet name="ДПР Седанка" sheetId="11" r:id="rId11"/>
    <sheet name="5.2 (3)" sheetId="12" r:id="rId12"/>
    <sheet name="5.3 (3)" sheetId="13" r:id="rId13"/>
    <sheet name="5.4 (3)" sheetId="14" r:id="rId14"/>
    <sheet name="5.9 (3)" sheetId="15" r:id="rId15"/>
    <sheet name="распред" sheetId="1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Z_AB520A60_5287_42DC_BCEE_D8F794445235_.wvu.PrintArea" localSheetId="1" hidden="1">'5.2'!$A$1:$G$19</definedName>
    <definedName name="Z_AB520A60_5287_42DC_BCEE_D8F794445235_.wvu.PrintArea" localSheetId="6" hidden="1">'5.2 (2)'!$A$1:$G$19</definedName>
    <definedName name="Z_AB520A60_5287_42DC_BCEE_D8F794445235_.wvu.PrintArea" localSheetId="11" hidden="1">'5.2 (3)'!$A$1:$G$19</definedName>
    <definedName name="Z_AB520A60_5287_42DC_BCEE_D8F794445235_.wvu.PrintArea" localSheetId="2" hidden="1">'5.3'!$A$1:$G$29</definedName>
    <definedName name="Z_AB520A60_5287_42DC_BCEE_D8F794445235_.wvu.PrintArea" localSheetId="7" hidden="1">'5.3 (2)'!$A$1:$G$29</definedName>
    <definedName name="Z_AB520A60_5287_42DC_BCEE_D8F794445235_.wvu.PrintArea" localSheetId="12" hidden="1">'5.3 (3)'!$A$1:$G$29</definedName>
    <definedName name="Z_AB520A60_5287_42DC_BCEE_D8F794445235_.wvu.PrintArea" localSheetId="4" hidden="1">'5.9'!$A$1:$E$39</definedName>
    <definedName name="Z_AB520A60_5287_42DC_BCEE_D8F794445235_.wvu.PrintArea" localSheetId="9" hidden="1">'5.9 (2)'!$A$1:$E$39</definedName>
    <definedName name="Z_AB520A60_5287_42DC_BCEE_D8F794445235_.wvu.PrintArea" localSheetId="14" hidden="1">'5.9 (3)'!$A$1:$E$39</definedName>
    <definedName name="Z_AB520A60_5287_42DC_BCEE_D8F794445235_.wvu.Rows" localSheetId="1" hidden="1">'5.2'!$21:$25</definedName>
    <definedName name="Z_AB520A60_5287_42DC_BCEE_D8F794445235_.wvu.Rows" localSheetId="6" hidden="1">'5.2 (2)'!$21:$25</definedName>
    <definedName name="Z_AB520A60_5287_42DC_BCEE_D8F794445235_.wvu.Rows" localSheetId="11" hidden="1">'5.2 (3)'!$21:$25</definedName>
    <definedName name="Z_AB520A60_5287_42DC_BCEE_D8F794445235_.wvu.Rows" localSheetId="2" hidden="1">'5.3'!$31:$35</definedName>
    <definedName name="Z_AB520A60_5287_42DC_BCEE_D8F794445235_.wvu.Rows" localSheetId="7" hidden="1">'5.3 (2)'!$31:$35</definedName>
    <definedName name="Z_AB520A60_5287_42DC_BCEE_D8F794445235_.wvu.Rows" localSheetId="12" hidden="1">'5.3 (3)'!$31:$35</definedName>
    <definedName name="Z_AB520A60_5287_42DC_BCEE_D8F794445235_.wvu.Rows" localSheetId="3" hidden="1">'5.4'!$19:$22</definedName>
    <definedName name="Z_AB520A60_5287_42DC_BCEE_D8F794445235_.wvu.Rows" localSheetId="8" hidden="1">'5.4 (2)'!$19:$22</definedName>
    <definedName name="Z_AB520A60_5287_42DC_BCEE_D8F794445235_.wvu.Rows" localSheetId="13" hidden="1">'5.4 (3)'!$19:$22</definedName>
    <definedName name="Z_AB520A60_5287_42DC_BCEE_D8F794445235_.wvu.Rows" localSheetId="4" hidden="1">'5.9'!$16:$17,'5.9'!$25:$37</definedName>
    <definedName name="Z_AB520A60_5287_42DC_BCEE_D8F794445235_.wvu.Rows" localSheetId="9" hidden="1">'5.9 (2)'!$16:$17,'5.9 (2)'!$25:$37</definedName>
    <definedName name="Z_AB520A60_5287_42DC_BCEE_D8F794445235_.wvu.Rows" localSheetId="14" hidden="1">'5.9 (3)'!$16:$17,'5.9 (3)'!$25:$37</definedName>
    <definedName name="Z_BDB0A145_3890_4CD1_994B_194A55E6096E_.wvu.PrintArea" localSheetId="1" hidden="1">'5.2'!$A$1:$G$19</definedName>
    <definedName name="Z_BDB0A145_3890_4CD1_994B_194A55E6096E_.wvu.PrintArea" localSheetId="6" hidden="1">'5.2 (2)'!$A$1:$G$19</definedName>
    <definedName name="Z_BDB0A145_3890_4CD1_994B_194A55E6096E_.wvu.PrintArea" localSheetId="11" hidden="1">'5.2 (3)'!$A$1:$G$19</definedName>
    <definedName name="Z_BDB0A145_3890_4CD1_994B_194A55E6096E_.wvu.PrintArea" localSheetId="2" hidden="1">'5.3'!$A$1:$G$29</definedName>
    <definedName name="Z_BDB0A145_3890_4CD1_994B_194A55E6096E_.wvu.PrintArea" localSheetId="7" hidden="1">'5.3 (2)'!$A$1:$G$29</definedName>
    <definedName name="Z_BDB0A145_3890_4CD1_994B_194A55E6096E_.wvu.PrintArea" localSheetId="12" hidden="1">'5.3 (3)'!$A$1:$G$29</definedName>
    <definedName name="Z_BDB0A145_3890_4CD1_994B_194A55E6096E_.wvu.PrintArea" localSheetId="3" hidden="1">'5.4'!$A$1:$G$17</definedName>
    <definedName name="Z_BDB0A145_3890_4CD1_994B_194A55E6096E_.wvu.PrintArea" localSheetId="8" hidden="1">'5.4 (2)'!$A$1:$G$17</definedName>
    <definedName name="Z_BDB0A145_3890_4CD1_994B_194A55E6096E_.wvu.PrintArea" localSheetId="13" hidden="1">'5.4 (3)'!$A$1:$G$17</definedName>
    <definedName name="Z_BDB0A145_3890_4CD1_994B_194A55E6096E_.wvu.PrintArea" localSheetId="4" hidden="1">'5.9'!$A$1:$E$39</definedName>
    <definedName name="Z_BDB0A145_3890_4CD1_994B_194A55E6096E_.wvu.PrintArea" localSheetId="9" hidden="1">'5.9 (2)'!$A$1:$E$39</definedName>
    <definedName name="Z_BDB0A145_3890_4CD1_994B_194A55E6096E_.wvu.PrintArea" localSheetId="14" hidden="1">'5.9 (3)'!$A$1:$E$39</definedName>
    <definedName name="Z_BDB0A145_3890_4CD1_994B_194A55E6096E_.wvu.Rows" localSheetId="1" hidden="1">'5.2'!$21:$25</definedName>
    <definedName name="Z_BDB0A145_3890_4CD1_994B_194A55E6096E_.wvu.Rows" localSheetId="6" hidden="1">'5.2 (2)'!$21:$25</definedName>
    <definedName name="Z_BDB0A145_3890_4CD1_994B_194A55E6096E_.wvu.Rows" localSheetId="11" hidden="1">'5.2 (3)'!$21:$25</definedName>
    <definedName name="Z_BDB0A145_3890_4CD1_994B_194A55E6096E_.wvu.Rows" localSheetId="2" hidden="1">'5.3'!$31:$35</definedName>
    <definedName name="Z_BDB0A145_3890_4CD1_994B_194A55E6096E_.wvu.Rows" localSheetId="7" hidden="1">'5.3 (2)'!$31:$35</definedName>
    <definedName name="Z_BDB0A145_3890_4CD1_994B_194A55E6096E_.wvu.Rows" localSheetId="12" hidden="1">'5.3 (3)'!$31:$35</definedName>
    <definedName name="Z_BDB0A145_3890_4CD1_994B_194A55E6096E_.wvu.Rows" localSheetId="3" hidden="1">'5.4'!$19:$22</definedName>
    <definedName name="Z_BDB0A145_3890_4CD1_994B_194A55E6096E_.wvu.Rows" localSheetId="8" hidden="1">'5.4 (2)'!$19:$22</definedName>
    <definedName name="Z_BDB0A145_3890_4CD1_994B_194A55E6096E_.wvu.Rows" localSheetId="13" hidden="1">'5.4 (3)'!$19:$22</definedName>
    <definedName name="Z_BDB0A145_3890_4CD1_994B_194A55E6096E_.wvu.Rows" localSheetId="4" hidden="1">'5.9'!$16:$17,'5.9'!$25:$37</definedName>
    <definedName name="Z_BDB0A145_3890_4CD1_994B_194A55E6096E_.wvu.Rows" localSheetId="9" hidden="1">'5.9 (2)'!$16:$17,'5.9 (2)'!$25:$37</definedName>
    <definedName name="Z_BDB0A145_3890_4CD1_994B_194A55E6096E_.wvu.Rows" localSheetId="14" hidden="1">'5.9 (3)'!$16:$17,'5.9 (3)'!$25:$37</definedName>
    <definedName name="Z_BDEA3D77_A380_4B46_88AA_4F30F81B2896_.wvu.PrintArea" localSheetId="1" hidden="1">'5.2'!$A$1:$G$19</definedName>
    <definedName name="Z_BDEA3D77_A380_4B46_88AA_4F30F81B2896_.wvu.PrintArea" localSheetId="6" hidden="1">'5.2 (2)'!$A$1:$G$19</definedName>
    <definedName name="Z_BDEA3D77_A380_4B46_88AA_4F30F81B2896_.wvu.PrintArea" localSheetId="11" hidden="1">'5.2 (3)'!$A$1:$G$19</definedName>
    <definedName name="Z_BDEA3D77_A380_4B46_88AA_4F30F81B2896_.wvu.PrintArea" localSheetId="2" hidden="1">'5.3'!$A$1:$G$29</definedName>
    <definedName name="Z_BDEA3D77_A380_4B46_88AA_4F30F81B2896_.wvu.PrintArea" localSheetId="7" hidden="1">'5.3 (2)'!$A$1:$G$29</definedName>
    <definedName name="Z_BDEA3D77_A380_4B46_88AA_4F30F81B2896_.wvu.PrintArea" localSheetId="12" hidden="1">'5.3 (3)'!$A$1:$G$29</definedName>
    <definedName name="Z_BDEA3D77_A380_4B46_88AA_4F30F81B2896_.wvu.PrintArea" localSheetId="3" hidden="1">'5.4'!$A$1:$G$17</definedName>
    <definedName name="Z_BDEA3D77_A380_4B46_88AA_4F30F81B2896_.wvu.PrintArea" localSheetId="8" hidden="1">'5.4 (2)'!$A$1:$G$17</definedName>
    <definedName name="Z_BDEA3D77_A380_4B46_88AA_4F30F81B2896_.wvu.PrintArea" localSheetId="13" hidden="1">'5.4 (3)'!$A$1:$G$17</definedName>
    <definedName name="Z_BDEA3D77_A380_4B46_88AA_4F30F81B2896_.wvu.PrintArea" localSheetId="4" hidden="1">'5.9'!$A$1:$E$39</definedName>
    <definedName name="Z_BDEA3D77_A380_4B46_88AA_4F30F81B2896_.wvu.PrintArea" localSheetId="9" hidden="1">'5.9 (2)'!$A$1:$E$39</definedName>
    <definedName name="Z_BDEA3D77_A380_4B46_88AA_4F30F81B2896_.wvu.PrintArea" localSheetId="14" hidden="1">'5.9 (3)'!$A$1:$E$39</definedName>
    <definedName name="Z_BDEA3D77_A380_4B46_88AA_4F30F81B2896_.wvu.Rows" localSheetId="1" hidden="1">'5.2'!$21:$25</definedName>
    <definedName name="Z_BDEA3D77_A380_4B46_88AA_4F30F81B2896_.wvu.Rows" localSheetId="6" hidden="1">'5.2 (2)'!$21:$25</definedName>
    <definedName name="Z_BDEA3D77_A380_4B46_88AA_4F30F81B2896_.wvu.Rows" localSheetId="11" hidden="1">'5.2 (3)'!$21:$25</definedName>
    <definedName name="Z_BDEA3D77_A380_4B46_88AA_4F30F81B2896_.wvu.Rows" localSheetId="2" hidden="1">'5.3'!$31:$35</definedName>
    <definedName name="Z_BDEA3D77_A380_4B46_88AA_4F30F81B2896_.wvu.Rows" localSheetId="7" hidden="1">'5.3 (2)'!$31:$35</definedName>
    <definedName name="Z_BDEA3D77_A380_4B46_88AA_4F30F81B2896_.wvu.Rows" localSheetId="12" hidden="1">'5.3 (3)'!$31:$35</definedName>
    <definedName name="Z_BDEA3D77_A380_4B46_88AA_4F30F81B2896_.wvu.Rows" localSheetId="3" hidden="1">'5.4'!$19:$22</definedName>
    <definedName name="Z_BDEA3D77_A380_4B46_88AA_4F30F81B2896_.wvu.Rows" localSheetId="8" hidden="1">'5.4 (2)'!$19:$22</definedName>
    <definedName name="Z_BDEA3D77_A380_4B46_88AA_4F30F81B2896_.wvu.Rows" localSheetId="13" hidden="1">'5.4 (3)'!$19:$22</definedName>
    <definedName name="Z_BDEA3D77_A380_4B46_88AA_4F30F81B2896_.wvu.Rows" localSheetId="4" hidden="1">'5.9'!$16:$17,'5.9'!$25:$37</definedName>
    <definedName name="Z_BDEA3D77_A380_4B46_88AA_4F30F81B2896_.wvu.Rows" localSheetId="9" hidden="1">'5.9 (2)'!$16:$17,'5.9 (2)'!$25:$37</definedName>
    <definedName name="Z_BDEA3D77_A380_4B46_88AA_4F30F81B2896_.wvu.Rows" localSheetId="14" hidden="1">'5.9 (3)'!$16:$17,'5.9 (3)'!$25:$37</definedName>
    <definedName name="Z_F042BD5D_BA2E_4D89_B809_E18291667230_.wvu.PrintArea" localSheetId="1" hidden="1">'5.2'!$A$1:$G$19</definedName>
    <definedName name="Z_F042BD5D_BA2E_4D89_B809_E18291667230_.wvu.PrintArea" localSheetId="6" hidden="1">'5.2 (2)'!$A$1:$G$19</definedName>
    <definedName name="Z_F042BD5D_BA2E_4D89_B809_E18291667230_.wvu.PrintArea" localSheetId="11" hidden="1">'5.2 (3)'!$A$1:$G$19</definedName>
    <definedName name="Z_F042BD5D_BA2E_4D89_B809_E18291667230_.wvu.PrintArea" localSheetId="2" hidden="1">'5.3'!$A$1:$G$29</definedName>
    <definedName name="Z_F042BD5D_BA2E_4D89_B809_E18291667230_.wvu.PrintArea" localSheetId="7" hidden="1">'5.3 (2)'!$A$1:$G$29</definedName>
    <definedName name="Z_F042BD5D_BA2E_4D89_B809_E18291667230_.wvu.PrintArea" localSheetId="12" hidden="1">'5.3 (3)'!$A$1:$G$29</definedName>
    <definedName name="Z_F042BD5D_BA2E_4D89_B809_E18291667230_.wvu.PrintArea" localSheetId="3" hidden="1">'5.4'!$A$1:$H$17</definedName>
    <definedName name="Z_F042BD5D_BA2E_4D89_B809_E18291667230_.wvu.PrintArea" localSheetId="8" hidden="1">'5.4 (2)'!$A$1:$H$17</definedName>
    <definedName name="Z_F042BD5D_BA2E_4D89_B809_E18291667230_.wvu.PrintArea" localSheetId="13" hidden="1">'5.4 (3)'!$A$1:$H$17</definedName>
    <definedName name="Z_F042BD5D_BA2E_4D89_B809_E18291667230_.wvu.PrintArea" localSheetId="4" hidden="1">'5.9'!$A$1:$E$39</definedName>
    <definedName name="Z_F042BD5D_BA2E_4D89_B809_E18291667230_.wvu.PrintArea" localSheetId="9" hidden="1">'5.9 (2)'!$A$1:$E$39</definedName>
    <definedName name="Z_F042BD5D_BA2E_4D89_B809_E18291667230_.wvu.PrintArea" localSheetId="14" hidden="1">'5.9 (3)'!$A$1:$E$39</definedName>
    <definedName name="Z_F042BD5D_BA2E_4D89_B809_E18291667230_.wvu.Rows" localSheetId="1" hidden="1">'5.2'!$21:$25</definedName>
    <definedName name="Z_F042BD5D_BA2E_4D89_B809_E18291667230_.wvu.Rows" localSheetId="6" hidden="1">'5.2 (2)'!$21:$25</definedName>
    <definedName name="Z_F042BD5D_BA2E_4D89_B809_E18291667230_.wvu.Rows" localSheetId="11" hidden="1">'5.2 (3)'!$21:$25</definedName>
    <definedName name="Z_F042BD5D_BA2E_4D89_B809_E18291667230_.wvu.Rows" localSheetId="2" hidden="1">'5.3'!$31:$35</definedName>
    <definedName name="Z_F042BD5D_BA2E_4D89_B809_E18291667230_.wvu.Rows" localSheetId="7" hidden="1">'5.3 (2)'!$31:$35</definedName>
    <definedName name="Z_F042BD5D_BA2E_4D89_B809_E18291667230_.wvu.Rows" localSheetId="12" hidden="1">'5.3 (3)'!$31:$35</definedName>
    <definedName name="Z_F042BD5D_BA2E_4D89_B809_E18291667230_.wvu.Rows" localSheetId="3" hidden="1">'5.4'!$19:$22</definedName>
    <definedName name="Z_F042BD5D_BA2E_4D89_B809_E18291667230_.wvu.Rows" localSheetId="8" hidden="1">'5.4 (2)'!$19:$22</definedName>
    <definedName name="Z_F042BD5D_BA2E_4D89_B809_E18291667230_.wvu.Rows" localSheetId="13" hidden="1">'5.4 (3)'!$19:$22</definedName>
    <definedName name="Z_F042BD5D_BA2E_4D89_B809_E18291667230_.wvu.Rows" localSheetId="4" hidden="1">'5.9'!$16:$17,'5.9'!$25:$37</definedName>
    <definedName name="Z_F042BD5D_BA2E_4D89_B809_E18291667230_.wvu.Rows" localSheetId="9" hidden="1">'5.9 (2)'!$16:$17,'5.9 (2)'!$25:$37</definedName>
    <definedName name="Z_F042BD5D_BA2E_4D89_B809_E18291667230_.wvu.Rows" localSheetId="14" hidden="1">'5.9 (3)'!$16:$17,'5.9 (3)'!$25:$37</definedName>
    <definedName name="_xlnm.Print_Area" localSheetId="0">ДПР!$A$1:$AK$53</definedName>
  </definedNames>
  <calcPr calcId="145621"/>
</workbook>
</file>

<file path=xl/calcChain.xml><?xml version="1.0" encoding="utf-8"?>
<calcChain xmlns="http://schemas.openxmlformats.org/spreadsheetml/2006/main">
  <c r="T7" i="6" l="1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P7" i="11"/>
  <c r="Q7" i="11"/>
  <c r="R7" i="11"/>
  <c r="S7" i="11"/>
  <c r="T7" i="11"/>
  <c r="O7" i="11"/>
  <c r="N7" i="11"/>
  <c r="M7" i="11"/>
  <c r="L7" i="11"/>
  <c r="K7" i="11"/>
  <c r="J7" i="11"/>
  <c r="I7" i="11"/>
  <c r="H7" i="11"/>
  <c r="G7" i="11"/>
  <c r="F7" i="11"/>
  <c r="F14" i="2"/>
  <c r="G14" i="2" s="1"/>
  <c r="E11" i="1"/>
  <c r="F18" i="6" l="1"/>
  <c r="G18" i="6" s="1"/>
  <c r="H18" i="6" s="1"/>
  <c r="I18" i="6" s="1"/>
  <c r="J18" i="6" s="1"/>
  <c r="K18" i="6" s="1"/>
  <c r="L18" i="6" s="1"/>
  <c r="M18" i="6" s="1"/>
  <c r="N18" i="6" s="1"/>
  <c r="O18" i="6" s="1"/>
  <c r="P18" i="6" s="1"/>
  <c r="Q18" i="6" s="1"/>
  <c r="R18" i="6" s="1"/>
  <c r="S18" i="6" s="1"/>
  <c r="T18" i="6" s="1"/>
  <c r="F18" i="11"/>
  <c r="G18" i="11" s="1"/>
  <c r="H18" i="11" s="1"/>
  <c r="I18" i="11" s="1"/>
  <c r="J18" i="11" s="1"/>
  <c r="K18" i="11" s="1"/>
  <c r="L18" i="11" s="1"/>
  <c r="M18" i="11" s="1"/>
  <c r="N18" i="11" s="1"/>
  <c r="O18" i="11" s="1"/>
  <c r="P18" i="11" s="1"/>
  <c r="Q18" i="11" s="1"/>
  <c r="R18" i="11" s="1"/>
  <c r="S18" i="11" s="1"/>
  <c r="T18" i="11" s="1"/>
  <c r="P36" i="13" l="1"/>
  <c r="Q36" i="13"/>
  <c r="R36" i="13"/>
  <c r="S36" i="13"/>
  <c r="T36" i="13"/>
  <c r="U36" i="13"/>
  <c r="O36" i="13"/>
  <c r="M36" i="13" l="1"/>
  <c r="L36" i="13"/>
  <c r="K36" i="13"/>
  <c r="K36" i="8"/>
  <c r="J36" i="8"/>
  <c r="I36" i="8"/>
  <c r="I37" i="8"/>
  <c r="H36" i="8"/>
  <c r="I36" i="13"/>
  <c r="H36" i="13"/>
  <c r="G36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G37" i="13"/>
  <c r="G20" i="13"/>
  <c r="J36" i="13" l="1"/>
  <c r="N36" i="13"/>
  <c r="G36" i="8" l="1"/>
  <c r="G20" i="8"/>
  <c r="I21" i="8"/>
  <c r="H37" i="8"/>
  <c r="H21" i="8" s="1"/>
  <c r="J37" i="8"/>
  <c r="J21" i="8" s="1"/>
  <c r="K37" i="8"/>
  <c r="K21" i="8" s="1"/>
  <c r="L37" i="8"/>
  <c r="L21" i="8" s="1"/>
  <c r="M37" i="8"/>
  <c r="M21" i="8" s="1"/>
  <c r="N37" i="8"/>
  <c r="N21" i="8" s="1"/>
  <c r="O37" i="8"/>
  <c r="O21" i="8" s="1"/>
  <c r="P37" i="8"/>
  <c r="P21" i="8" s="1"/>
  <c r="Q37" i="8"/>
  <c r="Q21" i="8" s="1"/>
  <c r="R37" i="8"/>
  <c r="R21" i="8" s="1"/>
  <c r="S37" i="8"/>
  <c r="S21" i="8" s="1"/>
  <c r="T37" i="8"/>
  <c r="T21" i="8" s="1"/>
  <c r="U37" i="8"/>
  <c r="U21" i="8" s="1"/>
  <c r="G37" i="8"/>
  <c r="G21" i="8" s="1"/>
  <c r="L36" i="8"/>
  <c r="M36" i="8"/>
  <c r="N36" i="8"/>
  <c r="O36" i="8"/>
  <c r="P36" i="8"/>
  <c r="Q36" i="8"/>
  <c r="R36" i="8"/>
  <c r="S36" i="8"/>
  <c r="T36" i="8"/>
  <c r="U36" i="8"/>
  <c r="F45" i="8" l="1"/>
  <c r="F12" i="7" l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E28" i="1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E25" i="6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E26" i="11"/>
  <c r="E21" i="11"/>
  <c r="E21" i="6"/>
  <c r="E17" i="11"/>
  <c r="F17" i="11" s="1"/>
  <c r="G17" i="11" s="1"/>
  <c r="E17" i="6"/>
  <c r="F17" i="6" s="1"/>
  <c r="G17" i="6" s="1"/>
  <c r="D17" i="11"/>
  <c r="D17" i="6"/>
  <c r="E13" i="11"/>
  <c r="F13" i="6"/>
  <c r="E13" i="6"/>
  <c r="F13" i="1"/>
  <c r="E13" i="1"/>
  <c r="D13" i="1"/>
  <c r="E7" i="11" l="1"/>
  <c r="E7" i="6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D4" i="11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E4" i="6"/>
  <c r="D4" i="6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G78" i="3"/>
  <c r="P37" i="3"/>
  <c r="Q37" i="3"/>
  <c r="R37" i="3"/>
  <c r="S37" i="3"/>
  <c r="T37" i="3"/>
  <c r="U37" i="3"/>
  <c r="T21" i="6" l="1"/>
  <c r="S21" i="6"/>
  <c r="R21" i="6"/>
  <c r="Q21" i="6"/>
  <c r="P21" i="6"/>
  <c r="O21" i="6"/>
  <c r="N21" i="6"/>
  <c r="M21" i="6"/>
  <c r="L21" i="6"/>
  <c r="K21" i="6"/>
  <c r="J21" i="6"/>
  <c r="I21" i="6"/>
  <c r="H21" i="6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G21" i="6"/>
  <c r="F21" i="6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F53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F55" i="3"/>
  <c r="H55" i="3"/>
  <c r="H79" i="3" s="1"/>
  <c r="I55" i="3"/>
  <c r="I79" i="3" s="1"/>
  <c r="J55" i="3"/>
  <c r="J79" i="3" s="1"/>
  <c r="K55" i="3"/>
  <c r="K79" i="3" s="1"/>
  <c r="L55" i="3"/>
  <c r="L79" i="3" s="1"/>
  <c r="M55" i="3"/>
  <c r="M79" i="3" s="1"/>
  <c r="N55" i="3"/>
  <c r="N79" i="3" s="1"/>
  <c r="O55" i="3"/>
  <c r="O79" i="3" s="1"/>
  <c r="P55" i="3"/>
  <c r="P79" i="3" s="1"/>
  <c r="Q55" i="3"/>
  <c r="Q79" i="3" s="1"/>
  <c r="S55" i="3"/>
  <c r="S79" i="3" s="1"/>
  <c r="T55" i="3"/>
  <c r="T79" i="3" s="1"/>
  <c r="U55" i="3"/>
  <c r="U79" i="3" s="1"/>
  <c r="F56" i="3"/>
  <c r="G56" i="3"/>
  <c r="H56" i="3"/>
  <c r="I56" i="3"/>
  <c r="J56" i="3"/>
  <c r="K56" i="3"/>
  <c r="L56" i="3"/>
  <c r="M56" i="3"/>
  <c r="N56" i="3"/>
  <c r="O56" i="3"/>
  <c r="P56" i="3"/>
  <c r="P70" i="3" s="1"/>
  <c r="Q56" i="3"/>
  <c r="Q70" i="3" s="1"/>
  <c r="R56" i="3"/>
  <c r="S56" i="3"/>
  <c r="S70" i="3" s="1"/>
  <c r="T56" i="3"/>
  <c r="U56" i="3"/>
  <c r="U70" i="3" s="1"/>
  <c r="F57" i="3"/>
  <c r="F58" i="3"/>
  <c r="F72" i="3" s="1"/>
  <c r="G58" i="3"/>
  <c r="H58" i="3"/>
  <c r="H72" i="3" s="1"/>
  <c r="I58" i="3"/>
  <c r="J58" i="3"/>
  <c r="J72" i="3" s="1"/>
  <c r="K58" i="3"/>
  <c r="L58" i="3"/>
  <c r="L72" i="3" s="1"/>
  <c r="M58" i="3"/>
  <c r="N58" i="3"/>
  <c r="N72" i="3" s="1"/>
  <c r="O58" i="3"/>
  <c r="P58" i="3"/>
  <c r="P72" i="3" s="1"/>
  <c r="Q58" i="3"/>
  <c r="R58" i="3"/>
  <c r="R72" i="3" s="1"/>
  <c r="S58" i="3"/>
  <c r="T58" i="3"/>
  <c r="T72" i="3" s="1"/>
  <c r="U58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F67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F69" i="3"/>
  <c r="F70" i="3"/>
  <c r="R70" i="3"/>
  <c r="T70" i="3"/>
  <c r="F71" i="3"/>
  <c r="G72" i="3"/>
  <c r="I72" i="3"/>
  <c r="K72" i="3"/>
  <c r="M72" i="3"/>
  <c r="O72" i="3"/>
  <c r="Q72" i="3"/>
  <c r="S72" i="3"/>
  <c r="U72" i="3"/>
  <c r="E66" i="3"/>
  <c r="E67" i="3"/>
  <c r="E68" i="3"/>
  <c r="E69" i="3"/>
  <c r="E70" i="3"/>
  <c r="E71" i="3"/>
  <c r="E72" i="3"/>
  <c r="E73" i="3"/>
  <c r="E75" i="3"/>
  <c r="E76" i="3"/>
  <c r="G55" i="3" l="1"/>
  <c r="R55" i="3"/>
  <c r="G79" i="3" l="1"/>
  <c r="R79" i="3"/>
  <c r="G12" i="7"/>
  <c r="D22" i="5" l="1"/>
  <c r="F22" i="10" l="1"/>
  <c r="G22" i="10"/>
  <c r="H22" i="10"/>
  <c r="I22" i="10"/>
  <c r="J22" i="10"/>
  <c r="K22" i="10"/>
  <c r="L22" i="10"/>
  <c r="M22" i="10"/>
  <c r="N22" i="10"/>
  <c r="O22" i="10"/>
  <c r="P22" i="10"/>
  <c r="Q22" i="10"/>
  <c r="R22" i="10"/>
  <c r="S22" i="10"/>
  <c r="G5" i="11"/>
  <c r="F22" i="15" s="1"/>
  <c r="H5" i="11"/>
  <c r="G22" i="15" s="1"/>
  <c r="I5" i="11"/>
  <c r="H22" i="15" s="1"/>
  <c r="J5" i="11"/>
  <c r="I22" i="15" s="1"/>
  <c r="K5" i="11"/>
  <c r="J22" i="15" s="1"/>
  <c r="L5" i="11"/>
  <c r="K22" i="15" s="1"/>
  <c r="M5" i="11"/>
  <c r="L22" i="15" s="1"/>
  <c r="N5" i="11"/>
  <c r="M22" i="15" s="1"/>
  <c r="O5" i="11"/>
  <c r="N22" i="15" s="1"/>
  <c r="P5" i="11"/>
  <c r="O22" i="15" s="1"/>
  <c r="Q5" i="11"/>
  <c r="P22" i="15" s="1"/>
  <c r="R5" i="11"/>
  <c r="Q22" i="15" s="1"/>
  <c r="S5" i="11"/>
  <c r="R22" i="15" s="1"/>
  <c r="T5" i="11"/>
  <c r="S22" i="15" s="1"/>
  <c r="W6" i="1"/>
  <c r="F5" i="11"/>
  <c r="E22" i="15" s="1"/>
  <c r="E22" i="10" l="1"/>
  <c r="E5" i="11"/>
  <c r="D22" i="15" s="1"/>
  <c r="E5" i="6"/>
  <c r="D22" i="10" l="1"/>
  <c r="C22" i="5"/>
  <c r="F13" i="4" l="1"/>
  <c r="F10" i="9"/>
  <c r="G10" i="9" s="1"/>
  <c r="H10" i="9" s="1"/>
  <c r="F10" i="14"/>
  <c r="G10" i="14" s="1"/>
  <c r="H10" i="14" s="1"/>
  <c r="I10" i="14" s="1"/>
  <c r="J10" i="14" s="1"/>
  <c r="K10" i="14" s="1"/>
  <c r="L10" i="14" s="1"/>
  <c r="M10" i="14" s="1"/>
  <c r="N10" i="14" s="1"/>
  <c r="O10" i="14" s="1"/>
  <c r="P10" i="14" s="1"/>
  <c r="Q10" i="14" s="1"/>
  <c r="R10" i="14" s="1"/>
  <c r="S10" i="14" s="1"/>
  <c r="T10" i="14" s="1"/>
  <c r="U10" i="14" s="1"/>
  <c r="E10" i="14"/>
  <c r="E10" i="9"/>
  <c r="G18" i="3"/>
  <c r="G14" i="3"/>
  <c r="G19" i="3"/>
  <c r="F17" i="13"/>
  <c r="G17" i="13" s="1"/>
  <c r="F17" i="8"/>
  <c r="G17" i="8" s="1"/>
  <c r="F19" i="13"/>
  <c r="F19" i="8"/>
  <c r="U21" i="3" l="1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G19" i="8"/>
  <c r="H19" i="8" s="1"/>
  <c r="I19" i="8" s="1"/>
  <c r="J19" i="8" s="1"/>
  <c r="K19" i="8" s="1"/>
  <c r="L19" i="8" s="1"/>
  <c r="M19" i="8" s="1"/>
  <c r="N19" i="8" s="1"/>
  <c r="O19" i="8" s="1"/>
  <c r="P19" i="8" s="1"/>
  <c r="Q19" i="8" s="1"/>
  <c r="R19" i="8" s="1"/>
  <c r="S19" i="8" s="1"/>
  <c r="T19" i="8" s="1"/>
  <c r="U19" i="8" s="1"/>
  <c r="G20" i="3"/>
  <c r="G19" i="13"/>
  <c r="H19" i="13" s="1"/>
  <c r="I19" i="13" s="1"/>
  <c r="J19" i="13" s="1"/>
  <c r="K19" i="13" s="1"/>
  <c r="L19" i="13" s="1"/>
  <c r="M19" i="13" s="1"/>
  <c r="N19" i="13" s="1"/>
  <c r="O19" i="13" s="1"/>
  <c r="P19" i="13" s="1"/>
  <c r="Q19" i="13" s="1"/>
  <c r="R19" i="13" s="1"/>
  <c r="S19" i="13" s="1"/>
  <c r="T19" i="13" s="1"/>
  <c r="U19" i="13" s="1"/>
  <c r="A6" i="13" l="1"/>
  <c r="B6" i="14" s="1"/>
  <c r="B6" i="15" s="1"/>
  <c r="A6" i="8"/>
  <c r="B6" i="9" s="1"/>
  <c r="A6" i="10" s="1"/>
  <c r="A6" i="3"/>
  <c r="G3" i="3" l="1"/>
  <c r="F14" i="13" s="1"/>
  <c r="G4" i="13"/>
  <c r="G4" i="8"/>
  <c r="W5" i="1" l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V5" i="1"/>
  <c r="U4" i="1"/>
  <c r="D13" i="11" l="1"/>
  <c r="D13" i="6"/>
  <c r="D7" i="11" l="1"/>
  <c r="D7" i="6"/>
  <c r="D5" i="11"/>
  <c r="C22" i="15" s="1"/>
  <c r="D5" i="6"/>
  <c r="C22" i="10" s="1"/>
  <c r="U5" i="1" l="1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H37" i="3"/>
  <c r="H70" i="3" s="1"/>
  <c r="I37" i="3"/>
  <c r="I70" i="3" s="1"/>
  <c r="J37" i="3"/>
  <c r="J70" i="3" s="1"/>
  <c r="K37" i="3"/>
  <c r="K70" i="3" s="1"/>
  <c r="L37" i="3"/>
  <c r="L70" i="3" s="1"/>
  <c r="M37" i="3"/>
  <c r="M70" i="3" s="1"/>
  <c r="N37" i="3"/>
  <c r="N70" i="3" s="1"/>
  <c r="O37" i="3"/>
  <c r="O70" i="3" s="1"/>
  <c r="G37" i="3"/>
  <c r="G70" i="3" s="1"/>
  <c r="G36" i="3"/>
  <c r="F23" i="1" l="1"/>
  <c r="G69" i="3"/>
  <c r="T23" i="1"/>
  <c r="U69" i="3"/>
  <c r="R23" i="1"/>
  <c r="S69" i="3"/>
  <c r="P23" i="1"/>
  <c r="Q69" i="3"/>
  <c r="N23" i="1"/>
  <c r="O69" i="3"/>
  <c r="L23" i="1"/>
  <c r="M69" i="3"/>
  <c r="J23" i="1"/>
  <c r="K69" i="3"/>
  <c r="H23" i="1"/>
  <c r="I69" i="3"/>
  <c r="S23" i="1"/>
  <c r="T69" i="3"/>
  <c r="Q23" i="1"/>
  <c r="R69" i="3"/>
  <c r="O23" i="1"/>
  <c r="P69" i="3"/>
  <c r="M23" i="1"/>
  <c r="N69" i="3"/>
  <c r="K23" i="1"/>
  <c r="L69" i="3"/>
  <c r="I23" i="1"/>
  <c r="J69" i="3"/>
  <c r="G23" i="1"/>
  <c r="H69" i="3"/>
  <c r="E23" i="1"/>
  <c r="D5" i="16" l="1"/>
  <c r="D4" i="16"/>
  <c r="D6" i="16" l="1"/>
  <c r="C5" i="16"/>
  <c r="C4" i="16"/>
  <c r="C6" i="16" s="1"/>
  <c r="E32" i="13" l="1"/>
  <c r="E41" i="13" s="1"/>
  <c r="E25" i="13"/>
  <c r="D25" i="13"/>
  <c r="G23" i="13"/>
  <c r="F23" i="13"/>
  <c r="E23" i="13"/>
  <c r="D23" i="13"/>
  <c r="F22" i="13"/>
  <c r="E22" i="13"/>
  <c r="D22" i="13"/>
  <c r="E21" i="13"/>
  <c r="D21" i="13"/>
  <c r="H20" i="13"/>
  <c r="F20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1" i="13"/>
  <c r="C9" i="13"/>
  <c r="D9" i="13" s="1"/>
  <c r="E9" i="13" s="1"/>
  <c r="F9" i="13" s="1"/>
  <c r="G9" i="13" s="1"/>
  <c r="H9" i="13" s="1"/>
  <c r="I9" i="13" s="1"/>
  <c r="J9" i="13" s="1"/>
  <c r="K9" i="13" s="1"/>
  <c r="L9" i="13" s="1"/>
  <c r="M9" i="13" s="1"/>
  <c r="N9" i="13" s="1"/>
  <c r="O9" i="13" s="1"/>
  <c r="P9" i="13" s="1"/>
  <c r="Q9" i="13" s="1"/>
  <c r="R9" i="13" s="1"/>
  <c r="S9" i="13" s="1"/>
  <c r="T9" i="13" s="1"/>
  <c r="U9" i="13" s="1"/>
  <c r="A2" i="13"/>
  <c r="A1" i="13"/>
  <c r="E32" i="8"/>
  <c r="E41" i="8" s="1"/>
  <c r="E25" i="8"/>
  <c r="D25" i="8"/>
  <c r="G23" i="8"/>
  <c r="F23" i="8"/>
  <c r="E23" i="8"/>
  <c r="D23" i="8"/>
  <c r="F22" i="8"/>
  <c r="E22" i="8"/>
  <c r="D22" i="8"/>
  <c r="E21" i="8"/>
  <c r="D21" i="8"/>
  <c r="F20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1" i="8"/>
  <c r="D11" i="8"/>
  <c r="D9" i="8"/>
  <c r="E9" i="8" s="1"/>
  <c r="F9" i="8" s="1"/>
  <c r="G9" i="8" s="1"/>
  <c r="H9" i="8" s="1"/>
  <c r="I9" i="8" s="1"/>
  <c r="J9" i="8" s="1"/>
  <c r="K9" i="8" s="1"/>
  <c r="L9" i="8" s="1"/>
  <c r="M9" i="8" s="1"/>
  <c r="N9" i="8" s="1"/>
  <c r="O9" i="8" s="1"/>
  <c r="P9" i="8" s="1"/>
  <c r="Q9" i="8" s="1"/>
  <c r="R9" i="8" s="1"/>
  <c r="S9" i="8" s="1"/>
  <c r="T9" i="8" s="1"/>
  <c r="U9" i="8" s="1"/>
  <c r="C9" i="8"/>
  <c r="A2" i="8"/>
  <c r="A1" i="8"/>
  <c r="D13" i="12"/>
  <c r="A2" i="12"/>
  <c r="A1" i="12"/>
  <c r="D13" i="7"/>
  <c r="A2" i="7"/>
  <c r="A1" i="7"/>
  <c r="G15" i="3"/>
  <c r="G16" i="3"/>
  <c r="G17" i="3"/>
  <c r="G23" i="3"/>
  <c r="G13" i="3"/>
  <c r="H14" i="2"/>
  <c r="I14" i="2" s="1"/>
  <c r="J14" i="2" s="1"/>
  <c r="K14" i="2" s="1"/>
  <c r="L14" i="2" s="1"/>
  <c r="M14" i="2" s="1"/>
  <c r="N14" i="2" s="1"/>
  <c r="O14" i="2" s="1"/>
  <c r="P14" i="2" s="1"/>
  <c r="Q14" i="2" s="1"/>
  <c r="R14" i="2" s="1"/>
  <c r="S14" i="2" s="1"/>
  <c r="T14" i="2" s="1"/>
  <c r="F4" i="1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A6" i="15"/>
  <c r="A2" i="15"/>
  <c r="A1" i="15"/>
  <c r="A2" i="14"/>
  <c r="A1" i="14"/>
  <c r="E19" i="11"/>
  <c r="D19" i="11"/>
  <c r="D18" i="11"/>
  <c r="D39" i="10"/>
  <c r="C39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A2" i="10"/>
  <c r="A1" i="10"/>
  <c r="A2" i="9"/>
  <c r="A1" i="9"/>
  <c r="E19" i="6"/>
  <c r="F19" i="6" s="1"/>
  <c r="G19" i="6" s="1"/>
  <c r="H19" i="6" s="1"/>
  <c r="I19" i="6" s="1"/>
  <c r="J19" i="6" s="1"/>
  <c r="K19" i="6" s="1"/>
  <c r="L19" i="6" s="1"/>
  <c r="M19" i="6" s="1"/>
  <c r="N19" i="6" s="1"/>
  <c r="O19" i="6" s="1"/>
  <c r="P19" i="6" s="1"/>
  <c r="Q19" i="6" s="1"/>
  <c r="R19" i="6" s="1"/>
  <c r="S19" i="6" s="1"/>
  <c r="T19" i="6" s="1"/>
  <c r="D19" i="6"/>
  <c r="D18" i="6"/>
  <c r="G11" i="3"/>
  <c r="F19" i="11" l="1"/>
  <c r="G19" i="11" s="1"/>
  <c r="H19" i="11" s="1"/>
  <c r="I19" i="11" s="1"/>
  <c r="J19" i="11" s="1"/>
  <c r="K19" i="11" s="1"/>
  <c r="L19" i="11" s="1"/>
  <c r="M19" i="11" s="1"/>
  <c r="N19" i="11" s="1"/>
  <c r="O19" i="11" s="1"/>
  <c r="P19" i="11" s="1"/>
  <c r="Q19" i="11" s="1"/>
  <c r="R19" i="11" s="1"/>
  <c r="S19" i="11" s="1"/>
  <c r="T19" i="11" s="1"/>
  <c r="G18" i="8"/>
  <c r="G34" i="8" s="1"/>
  <c r="G14" i="8"/>
  <c r="H14" i="8" s="1"/>
  <c r="F12" i="12"/>
  <c r="E12" i="7"/>
  <c r="E12" i="12"/>
  <c r="D8" i="11"/>
  <c r="E24" i="13"/>
  <c r="E27" i="13" s="1"/>
  <c r="G12" i="12"/>
  <c r="E24" i="8"/>
  <c r="E27" i="8" s="1"/>
  <c r="H38" i="13"/>
  <c r="I20" i="13"/>
  <c r="D24" i="13"/>
  <c r="D27" i="13" s="1"/>
  <c r="G38" i="13"/>
  <c r="H20" i="8"/>
  <c r="H38" i="8" s="1"/>
  <c r="H57" i="3" s="1"/>
  <c r="G38" i="8"/>
  <c r="G57" i="3" s="1"/>
  <c r="D24" i="8"/>
  <c r="D27" i="8" s="1"/>
  <c r="H12" i="12"/>
  <c r="H12" i="7"/>
  <c r="D10" i="14"/>
  <c r="D10" i="9"/>
  <c r="I14" i="8" l="1"/>
  <c r="J14" i="8" s="1"/>
  <c r="K14" i="8" s="1"/>
  <c r="L14" i="8" s="1"/>
  <c r="M14" i="8" s="1"/>
  <c r="N14" i="8" s="1"/>
  <c r="O14" i="8" s="1"/>
  <c r="P14" i="8" s="1"/>
  <c r="Q14" i="8" s="1"/>
  <c r="R14" i="8" s="1"/>
  <c r="S14" i="8" s="1"/>
  <c r="T14" i="8" s="1"/>
  <c r="U14" i="8" s="1"/>
  <c r="H18" i="8"/>
  <c r="G14" i="13"/>
  <c r="H14" i="13" s="1"/>
  <c r="I14" i="13" s="1"/>
  <c r="J14" i="13" s="1"/>
  <c r="K14" i="13" s="1"/>
  <c r="L14" i="13" s="1"/>
  <c r="M14" i="13" s="1"/>
  <c r="N14" i="13" s="1"/>
  <c r="O14" i="13" s="1"/>
  <c r="P14" i="13" s="1"/>
  <c r="Q14" i="13" s="1"/>
  <c r="R14" i="13" s="1"/>
  <c r="S14" i="13" s="1"/>
  <c r="T14" i="13" s="1"/>
  <c r="U14" i="13" s="1"/>
  <c r="G18" i="13"/>
  <c r="J20" i="13"/>
  <c r="I38" i="13"/>
  <c r="H34" i="8"/>
  <c r="I18" i="8"/>
  <c r="I20" i="8"/>
  <c r="I38" i="8" s="1"/>
  <c r="I57" i="3" s="1"/>
  <c r="I12" i="12"/>
  <c r="I12" i="7"/>
  <c r="G34" i="13" l="1"/>
  <c r="G53" i="3" s="1"/>
  <c r="H18" i="13"/>
  <c r="J38" i="13"/>
  <c r="K20" i="13"/>
  <c r="J20" i="8"/>
  <c r="J38" i="8" s="1"/>
  <c r="J57" i="3" s="1"/>
  <c r="I34" i="8"/>
  <c r="J18" i="8"/>
  <c r="J12" i="12"/>
  <c r="J12" i="7"/>
  <c r="H34" i="13" l="1"/>
  <c r="H53" i="3" s="1"/>
  <c r="I18" i="13"/>
  <c r="L20" i="13"/>
  <c r="K38" i="13"/>
  <c r="J34" i="8"/>
  <c r="K18" i="8"/>
  <c r="K20" i="8"/>
  <c r="K38" i="8" s="1"/>
  <c r="K57" i="3" s="1"/>
  <c r="K12" i="12"/>
  <c r="K12" i="7"/>
  <c r="J18" i="13" l="1"/>
  <c r="I34" i="13"/>
  <c r="I53" i="3" s="1"/>
  <c r="L38" i="13"/>
  <c r="M20" i="13"/>
  <c r="L20" i="8"/>
  <c r="L38" i="8" s="1"/>
  <c r="L57" i="3" s="1"/>
  <c r="K34" i="8"/>
  <c r="L18" i="8"/>
  <c r="L12" i="12"/>
  <c r="L12" i="7"/>
  <c r="K18" i="13" l="1"/>
  <c r="J34" i="13"/>
  <c r="J53" i="3" s="1"/>
  <c r="N20" i="13"/>
  <c r="M38" i="13"/>
  <c r="L34" i="8"/>
  <c r="M18" i="8"/>
  <c r="M20" i="8"/>
  <c r="M38" i="8" s="1"/>
  <c r="M57" i="3" s="1"/>
  <c r="M12" i="12"/>
  <c r="M12" i="7"/>
  <c r="L18" i="13" l="1"/>
  <c r="K34" i="13"/>
  <c r="K53" i="3" s="1"/>
  <c r="I10" i="9"/>
  <c r="J10" i="9" s="1"/>
  <c r="K10" i="9" s="1"/>
  <c r="L10" i="9" s="1"/>
  <c r="M10" i="9" s="1"/>
  <c r="N10" i="9" s="1"/>
  <c r="N38" i="13"/>
  <c r="O20" i="13"/>
  <c r="N20" i="8"/>
  <c r="N38" i="8" s="1"/>
  <c r="N57" i="3" s="1"/>
  <c r="M34" i="8"/>
  <c r="N18" i="8"/>
  <c r="N12" i="12"/>
  <c r="N12" i="7"/>
  <c r="M18" i="13" l="1"/>
  <c r="L34" i="13"/>
  <c r="L53" i="3" s="1"/>
  <c r="H17" i="6"/>
  <c r="I17" i="6" s="1"/>
  <c r="J17" i="6" s="1"/>
  <c r="K17" i="6" s="1"/>
  <c r="L17" i="6" s="1"/>
  <c r="M17" i="6" s="1"/>
  <c r="N17" i="6" s="1"/>
  <c r="O17" i="6" s="1"/>
  <c r="P17" i="6" s="1"/>
  <c r="Q17" i="6" s="1"/>
  <c r="R17" i="6" s="1"/>
  <c r="S17" i="6" s="1"/>
  <c r="T17" i="6" s="1"/>
  <c r="H17" i="11"/>
  <c r="I17" i="11" s="1"/>
  <c r="J17" i="11" s="1"/>
  <c r="K17" i="11" s="1"/>
  <c r="L17" i="11" s="1"/>
  <c r="M17" i="11" s="1"/>
  <c r="N17" i="11" s="1"/>
  <c r="O17" i="11" s="1"/>
  <c r="P17" i="11" s="1"/>
  <c r="Q17" i="11" s="1"/>
  <c r="R17" i="11" s="1"/>
  <c r="S17" i="11" s="1"/>
  <c r="T17" i="11" s="1"/>
  <c r="P20" i="13"/>
  <c r="O38" i="13"/>
  <c r="N34" i="8"/>
  <c r="O18" i="8"/>
  <c r="O20" i="8"/>
  <c r="O38" i="8" s="1"/>
  <c r="O12" i="12"/>
  <c r="O12" i="7"/>
  <c r="O10" i="9"/>
  <c r="O57" i="3" l="1"/>
  <c r="M34" i="13"/>
  <c r="M53" i="3" s="1"/>
  <c r="N18" i="13"/>
  <c r="P38" i="13"/>
  <c r="Q20" i="13"/>
  <c r="P20" i="8"/>
  <c r="P38" i="8" s="1"/>
  <c r="P57" i="3" s="1"/>
  <c r="O34" i="8"/>
  <c r="P18" i="8"/>
  <c r="P34" i="8" s="1"/>
  <c r="P12" i="12"/>
  <c r="P12" i="7"/>
  <c r="P10" i="9"/>
  <c r="O18" i="13" l="1"/>
  <c r="N34" i="13"/>
  <c r="N53" i="3" s="1"/>
  <c r="R20" i="13"/>
  <c r="Q38" i="13"/>
  <c r="Q18" i="8"/>
  <c r="Q20" i="8"/>
  <c r="Q38" i="8" s="1"/>
  <c r="Q57" i="3" s="1"/>
  <c r="Q12" i="12"/>
  <c r="Q12" i="7"/>
  <c r="Q10" i="9"/>
  <c r="P18" i="13" l="1"/>
  <c r="O34" i="13"/>
  <c r="O53" i="3" s="1"/>
  <c r="R38" i="13"/>
  <c r="S20" i="13"/>
  <c r="R20" i="8"/>
  <c r="R38" i="8" s="1"/>
  <c r="R57" i="3" s="1"/>
  <c r="Q34" i="8"/>
  <c r="R18" i="8"/>
  <c r="R12" i="12"/>
  <c r="R12" i="7"/>
  <c r="R10" i="9"/>
  <c r="Q18" i="13" l="1"/>
  <c r="P34" i="13"/>
  <c r="P53" i="3" s="1"/>
  <c r="T20" i="13"/>
  <c r="S38" i="13"/>
  <c r="R34" i="8"/>
  <c r="S18" i="8"/>
  <c r="S20" i="8"/>
  <c r="S38" i="8" s="1"/>
  <c r="S57" i="3" s="1"/>
  <c r="S12" i="12"/>
  <c r="T12" i="12"/>
  <c r="S12" i="7"/>
  <c r="T12" i="7"/>
  <c r="S10" i="9"/>
  <c r="R18" i="13" l="1"/>
  <c r="Q34" i="13"/>
  <c r="Q53" i="3" s="1"/>
  <c r="T38" i="13"/>
  <c r="U20" i="13"/>
  <c r="U38" i="13" s="1"/>
  <c r="T20" i="8"/>
  <c r="T38" i="8" s="1"/>
  <c r="T57" i="3" s="1"/>
  <c r="S34" i="8"/>
  <c r="T18" i="8"/>
  <c r="T10" i="9"/>
  <c r="S18" i="13" l="1"/>
  <c r="R34" i="13"/>
  <c r="R53" i="3" s="1"/>
  <c r="T34" i="8"/>
  <c r="U18" i="8"/>
  <c r="U34" i="8" s="1"/>
  <c r="U20" i="8"/>
  <c r="U38" i="8" s="1"/>
  <c r="U57" i="3" s="1"/>
  <c r="U10" i="9"/>
  <c r="T18" i="13" l="1"/>
  <c r="S34" i="13"/>
  <c r="S53" i="3" s="1"/>
  <c r="U18" i="13" l="1"/>
  <c r="U34" i="13" s="1"/>
  <c r="U53" i="3" s="1"/>
  <c r="T34" i="13"/>
  <c r="T53" i="3" s="1"/>
  <c r="E21" i="1"/>
  <c r="D21" i="1"/>
  <c r="F20" i="1"/>
  <c r="D20" i="1"/>
  <c r="F19" i="1"/>
  <c r="E19" i="1"/>
  <c r="D19" i="1"/>
  <c r="F14" i="1"/>
  <c r="E14" i="1"/>
  <c r="D14" i="1"/>
  <c r="D11" i="1"/>
  <c r="E9" i="1"/>
  <c r="D9" i="1"/>
  <c r="F9" i="1" s="1"/>
  <c r="F7" i="1"/>
  <c r="E7" i="1"/>
  <c r="D7" i="1"/>
  <c r="F5" i="1"/>
  <c r="E5" i="1"/>
  <c r="E11" i="6" s="1"/>
  <c r="E12" i="6" s="1"/>
  <c r="D5" i="1"/>
  <c r="C5" i="8" s="1"/>
  <c r="F9" i="6" l="1"/>
  <c r="F10" i="6" s="1"/>
  <c r="D2" i="1"/>
  <c r="F11" i="1"/>
  <c r="D10" i="1"/>
  <c r="F10" i="1"/>
  <c r="E12" i="1"/>
  <c r="E10" i="1"/>
  <c r="D8" i="1"/>
  <c r="F8" i="1"/>
  <c r="F2" i="1"/>
  <c r="E22" i="5"/>
  <c r="E8" i="1"/>
  <c r="F13" i="14"/>
  <c r="F13" i="9"/>
  <c r="F11" i="4"/>
  <c r="E9" i="6"/>
  <c r="E9" i="11"/>
  <c r="D11" i="11"/>
  <c r="D11" i="6"/>
  <c r="D9" i="6"/>
  <c r="E11" i="9" s="1"/>
  <c r="D30" i="1"/>
  <c r="F9" i="11"/>
  <c r="F10" i="11" s="1"/>
  <c r="F11" i="6"/>
  <c r="E2" i="1"/>
  <c r="E11" i="11"/>
  <c r="D13" i="5"/>
  <c r="F32" i="3" s="1"/>
  <c r="C13" i="5"/>
  <c r="F14" i="4"/>
  <c r="F14" i="14" s="1"/>
  <c r="F10" i="4"/>
  <c r="G10" i="4" s="1"/>
  <c r="H10" i="4" s="1"/>
  <c r="I10" i="4" s="1"/>
  <c r="J10" i="4" s="1"/>
  <c r="K10" i="4" s="1"/>
  <c r="L10" i="4" s="1"/>
  <c r="M10" i="4" s="1"/>
  <c r="N10" i="4" s="1"/>
  <c r="O10" i="4" s="1"/>
  <c r="P10" i="4" s="1"/>
  <c r="Q10" i="4" s="1"/>
  <c r="R10" i="4" s="1"/>
  <c r="S10" i="4" s="1"/>
  <c r="T10" i="4" s="1"/>
  <c r="U10" i="4" s="1"/>
  <c r="E14" i="4"/>
  <c r="E13" i="4"/>
  <c r="E11" i="4"/>
  <c r="E10" i="4"/>
  <c r="F25" i="3"/>
  <c r="F23" i="3"/>
  <c r="F22" i="3"/>
  <c r="F21" i="3"/>
  <c r="F20" i="3"/>
  <c r="F19" i="3"/>
  <c r="F18" i="3"/>
  <c r="F17" i="3"/>
  <c r="F16" i="3"/>
  <c r="F15" i="3"/>
  <c r="F15" i="13" s="1"/>
  <c r="G15" i="13" s="1"/>
  <c r="H15" i="13" s="1"/>
  <c r="I15" i="13" s="1"/>
  <c r="J15" i="13" s="1"/>
  <c r="K15" i="13" s="1"/>
  <c r="L15" i="13" s="1"/>
  <c r="M15" i="13" s="1"/>
  <c r="N15" i="13" s="1"/>
  <c r="O15" i="13" s="1"/>
  <c r="P15" i="13" s="1"/>
  <c r="Q15" i="13" s="1"/>
  <c r="R15" i="13" s="1"/>
  <c r="S15" i="13" s="1"/>
  <c r="T15" i="13" s="1"/>
  <c r="U15" i="13" s="1"/>
  <c r="F14" i="3"/>
  <c r="F13" i="3"/>
  <c r="F11" i="3"/>
  <c r="D25" i="3"/>
  <c r="E25" i="3"/>
  <c r="C25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14" i="3"/>
  <c r="E14" i="3"/>
  <c r="D13" i="3"/>
  <c r="E13" i="3"/>
  <c r="D11" i="3"/>
  <c r="E11" i="3"/>
  <c r="C16" i="3"/>
  <c r="C15" i="3"/>
  <c r="C14" i="3"/>
  <c r="C13" i="3"/>
  <c r="C11" i="3"/>
  <c r="C18" i="3"/>
  <c r="C19" i="3"/>
  <c r="C20" i="3"/>
  <c r="C20" i="13" s="1"/>
  <c r="C21" i="3"/>
  <c r="C22" i="3"/>
  <c r="C22" i="13" s="1"/>
  <c r="C23" i="3"/>
  <c r="C23" i="8" s="1"/>
  <c r="C17" i="3"/>
  <c r="E14" i="2"/>
  <c r="D14" i="2"/>
  <c r="D13" i="2"/>
  <c r="D16" i="2"/>
  <c r="G38" i="3"/>
  <c r="G71" i="3" s="1"/>
  <c r="F21" i="1"/>
  <c r="G19" i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G13" i="9" l="1"/>
  <c r="F12" i="6"/>
  <c r="D16" i="12"/>
  <c r="D15" i="11" s="1"/>
  <c r="G14" i="14"/>
  <c r="D20" i="15"/>
  <c r="F21" i="8"/>
  <c r="C21" i="8" s="1"/>
  <c r="C21" i="13" s="1"/>
  <c r="F21" i="13"/>
  <c r="D10" i="4"/>
  <c r="E13" i="9"/>
  <c r="E13" i="14"/>
  <c r="D13" i="14" s="1"/>
  <c r="E12" i="11"/>
  <c r="G11" i="9"/>
  <c r="F11" i="14"/>
  <c r="F15" i="14" s="1"/>
  <c r="E10" i="11"/>
  <c r="F11" i="11"/>
  <c r="G11" i="14"/>
  <c r="G9" i="11"/>
  <c r="G10" i="11" s="1"/>
  <c r="D9" i="11"/>
  <c r="D11" i="9"/>
  <c r="D10" i="6"/>
  <c r="E10" i="6"/>
  <c r="F11" i="9"/>
  <c r="F14" i="9"/>
  <c r="D20" i="10" s="1"/>
  <c r="E14" i="9"/>
  <c r="E14" i="14"/>
  <c r="C20" i="15" s="1"/>
  <c r="H17" i="8"/>
  <c r="F13" i="8"/>
  <c r="F15" i="8"/>
  <c r="C17" i="8"/>
  <c r="C17" i="13" s="1"/>
  <c r="C19" i="8"/>
  <c r="C19" i="13" s="1"/>
  <c r="F11" i="13"/>
  <c r="F14" i="8"/>
  <c r="C14" i="8" s="1"/>
  <c r="C14" i="13" s="1"/>
  <c r="F16" i="8"/>
  <c r="F18" i="13"/>
  <c r="F18" i="8"/>
  <c r="C18" i="8" s="1"/>
  <c r="C18" i="13" s="1"/>
  <c r="C23" i="13"/>
  <c r="E12" i="2"/>
  <c r="F12" i="2"/>
  <c r="C20" i="5"/>
  <c r="C10" i="5"/>
  <c r="D20" i="5"/>
  <c r="G11" i="4"/>
  <c r="G20" i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G13" i="14" l="1"/>
  <c r="F12" i="11"/>
  <c r="C13" i="8"/>
  <c r="C13" i="13" s="1"/>
  <c r="G13" i="8"/>
  <c r="C16" i="8"/>
  <c r="C16" i="13" s="1"/>
  <c r="G16" i="8"/>
  <c r="H16" i="8" s="1"/>
  <c r="I16" i="8" s="1"/>
  <c r="J16" i="8" s="1"/>
  <c r="K16" i="8" s="1"/>
  <c r="L16" i="8" s="1"/>
  <c r="M16" i="8" s="1"/>
  <c r="N16" i="8" s="1"/>
  <c r="O16" i="8" s="1"/>
  <c r="P16" i="8" s="1"/>
  <c r="Q16" i="8" s="1"/>
  <c r="R16" i="8" s="1"/>
  <c r="S16" i="8" s="1"/>
  <c r="T16" i="8" s="1"/>
  <c r="U16" i="8" s="1"/>
  <c r="C15" i="8"/>
  <c r="C15" i="13" s="1"/>
  <c r="G15" i="8"/>
  <c r="H15" i="8" s="1"/>
  <c r="I15" i="8" s="1"/>
  <c r="J15" i="8" s="1"/>
  <c r="K15" i="8" s="1"/>
  <c r="L15" i="8" s="1"/>
  <c r="M15" i="8" s="1"/>
  <c r="N15" i="8" s="1"/>
  <c r="O15" i="8" s="1"/>
  <c r="P15" i="8" s="1"/>
  <c r="Q15" i="8" s="1"/>
  <c r="R15" i="8" s="1"/>
  <c r="S15" i="8" s="1"/>
  <c r="T15" i="8" s="1"/>
  <c r="U15" i="8" s="1"/>
  <c r="H14" i="14"/>
  <c r="E20" i="15"/>
  <c r="D16" i="7"/>
  <c r="E16" i="7" s="1"/>
  <c r="D12" i="15"/>
  <c r="F16" i="13"/>
  <c r="G16" i="13" s="1"/>
  <c r="H16" i="13" s="1"/>
  <c r="I16" i="13" s="1"/>
  <c r="J16" i="13" s="1"/>
  <c r="K16" i="13" s="1"/>
  <c r="L16" i="13" s="1"/>
  <c r="M16" i="13" s="1"/>
  <c r="N16" i="13" s="1"/>
  <c r="O16" i="13" s="1"/>
  <c r="P16" i="13" s="1"/>
  <c r="Q16" i="13" s="1"/>
  <c r="R16" i="13" s="1"/>
  <c r="S16" i="13" s="1"/>
  <c r="T16" i="13" s="1"/>
  <c r="U16" i="13" s="1"/>
  <c r="C20" i="10"/>
  <c r="D14" i="9"/>
  <c r="C10" i="15"/>
  <c r="E11" i="14"/>
  <c r="D11" i="14" s="1"/>
  <c r="D10" i="11"/>
  <c r="H11" i="14"/>
  <c r="H9" i="11"/>
  <c r="H10" i="11" s="1"/>
  <c r="D14" i="14"/>
  <c r="G14" i="9"/>
  <c r="E20" i="10" s="1"/>
  <c r="F15" i="9"/>
  <c r="I17" i="8"/>
  <c r="H17" i="13"/>
  <c r="F11" i="8"/>
  <c r="F13" i="13"/>
  <c r="G13" i="13" s="1"/>
  <c r="H13" i="13" s="1"/>
  <c r="I13" i="13" s="1"/>
  <c r="J13" i="13" s="1"/>
  <c r="K13" i="13" s="1"/>
  <c r="L13" i="13" s="1"/>
  <c r="M13" i="13" s="1"/>
  <c r="N13" i="13" s="1"/>
  <c r="O13" i="13" s="1"/>
  <c r="P13" i="13" s="1"/>
  <c r="Q13" i="13" s="1"/>
  <c r="R13" i="13" s="1"/>
  <c r="S13" i="13" s="1"/>
  <c r="T13" i="13" s="1"/>
  <c r="U13" i="13" s="1"/>
  <c r="D15" i="6"/>
  <c r="G24" i="13" l="1"/>
  <c r="H13" i="8"/>
  <c r="G24" i="8"/>
  <c r="E15" i="6"/>
  <c r="F16" i="7"/>
  <c r="I14" i="14"/>
  <c r="F20" i="15"/>
  <c r="E15" i="14"/>
  <c r="C12" i="15" s="1"/>
  <c r="D12" i="10"/>
  <c r="C10" i="10"/>
  <c r="D18" i="2"/>
  <c r="D19" i="2" s="1"/>
  <c r="D10" i="10"/>
  <c r="I11" i="14"/>
  <c r="I9" i="11"/>
  <c r="I10" i="11" s="1"/>
  <c r="H14" i="9"/>
  <c r="G15" i="9"/>
  <c r="F17" i="4"/>
  <c r="I17" i="13"/>
  <c r="H24" i="13"/>
  <c r="J17" i="8"/>
  <c r="C11" i="8"/>
  <c r="F24" i="8"/>
  <c r="F42" i="8" s="1"/>
  <c r="E17" i="7"/>
  <c r="F31" i="3"/>
  <c r="E31" i="3"/>
  <c r="E32" i="3"/>
  <c r="C9" i="3"/>
  <c r="I13" i="8" l="1"/>
  <c r="H24" i="8"/>
  <c r="F15" i="6"/>
  <c r="E41" i="3"/>
  <c r="E74" i="3" s="1"/>
  <c r="E65" i="3"/>
  <c r="J14" i="14"/>
  <c r="G20" i="15"/>
  <c r="I14" i="9"/>
  <c r="F20" i="10"/>
  <c r="D15" i="14"/>
  <c r="G16" i="7"/>
  <c r="G42" i="8"/>
  <c r="E12" i="10"/>
  <c r="G40" i="8" s="1"/>
  <c r="G32" i="8" s="1"/>
  <c r="E10" i="10"/>
  <c r="J11" i="14"/>
  <c r="J9" i="11"/>
  <c r="J10" i="11" s="1"/>
  <c r="K17" i="8"/>
  <c r="J17" i="13"/>
  <c r="I24" i="13"/>
  <c r="C11" i="13"/>
  <c r="C24" i="13" s="1"/>
  <c r="C5" i="15" s="1"/>
  <c r="C24" i="8"/>
  <c r="F17" i="7"/>
  <c r="S14" i="5"/>
  <c r="R14" i="5"/>
  <c r="Q14" i="5"/>
  <c r="P14" i="5"/>
  <c r="O14" i="5"/>
  <c r="N14" i="5"/>
  <c r="M14" i="5"/>
  <c r="L14" i="5"/>
  <c r="K14" i="5"/>
  <c r="J14" i="5"/>
  <c r="G14" i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E13" i="10" l="1"/>
  <c r="G41" i="8"/>
  <c r="J13" i="8"/>
  <c r="I24" i="8"/>
  <c r="G15" i="6"/>
  <c r="J14" i="9"/>
  <c r="G20" i="10"/>
  <c r="K14" i="14"/>
  <c r="H20" i="15"/>
  <c r="F10" i="10"/>
  <c r="K11" i="14"/>
  <c r="K9" i="11"/>
  <c r="K10" i="11" s="1"/>
  <c r="K17" i="13"/>
  <c r="J24" i="13"/>
  <c r="L17" i="8"/>
  <c r="G17" i="7"/>
  <c r="H16" i="7"/>
  <c r="G5" i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E4" i="1"/>
  <c r="D4" i="1" s="1"/>
  <c r="K13" i="8" l="1"/>
  <c r="J24" i="8"/>
  <c r="H15" i="6"/>
  <c r="L14" i="14"/>
  <c r="I20" i="15"/>
  <c r="K14" i="9"/>
  <c r="H20" i="10"/>
  <c r="G10" i="10"/>
  <c r="L11" i="14"/>
  <c r="L9" i="11"/>
  <c r="L10" i="11" s="1"/>
  <c r="M17" i="8"/>
  <c r="L17" i="13"/>
  <c r="K24" i="13"/>
  <c r="H17" i="7"/>
  <c r="I16" i="7"/>
  <c r="L13" i="8" l="1"/>
  <c r="K24" i="8"/>
  <c r="L14" i="9"/>
  <c r="I20" i="10"/>
  <c r="M14" i="14"/>
  <c r="J20" i="15"/>
  <c r="I15" i="6"/>
  <c r="H10" i="10"/>
  <c r="M11" i="14"/>
  <c r="M9" i="11"/>
  <c r="M10" i="11" s="1"/>
  <c r="M17" i="13"/>
  <c r="L24" i="13"/>
  <c r="N17" i="8"/>
  <c r="J16" i="7"/>
  <c r="I17" i="7"/>
  <c r="M13" i="8" l="1"/>
  <c r="L24" i="8"/>
  <c r="N14" i="14"/>
  <c r="K20" i="15"/>
  <c r="M14" i="9"/>
  <c r="J20" i="10"/>
  <c r="J15" i="6"/>
  <c r="I10" i="10"/>
  <c r="N11" i="14"/>
  <c r="N9" i="11"/>
  <c r="N10" i="11" s="1"/>
  <c r="O17" i="8"/>
  <c r="N17" i="13"/>
  <c r="M24" i="13"/>
  <c r="K16" i="7"/>
  <c r="J17" i="7"/>
  <c r="F12" i="1"/>
  <c r="G13" i="4"/>
  <c r="N13" i="8" l="1"/>
  <c r="M24" i="8"/>
  <c r="N14" i="9"/>
  <c r="K20" i="10"/>
  <c r="O14" i="14"/>
  <c r="L20" i="15"/>
  <c r="K15" i="6"/>
  <c r="J10" i="10"/>
  <c r="O11" i="14"/>
  <c r="O9" i="11"/>
  <c r="O10" i="11" s="1"/>
  <c r="O17" i="13"/>
  <c r="N24" i="13"/>
  <c r="P17" i="8"/>
  <c r="K17" i="7"/>
  <c r="L16" i="7"/>
  <c r="T12" i="2"/>
  <c r="S12" i="2"/>
  <c r="R12" i="2"/>
  <c r="Q12" i="2"/>
  <c r="P12" i="2"/>
  <c r="O12" i="2"/>
  <c r="N12" i="2"/>
  <c r="M12" i="2"/>
  <c r="L12" i="2"/>
  <c r="K12" i="2"/>
  <c r="D12" i="1"/>
  <c r="I14" i="5"/>
  <c r="H14" i="5"/>
  <c r="G14" i="5"/>
  <c r="F14" i="5"/>
  <c r="A6" i="5"/>
  <c r="A2" i="5"/>
  <c r="A1" i="5"/>
  <c r="G14" i="4"/>
  <c r="G15" i="14" s="1"/>
  <c r="D14" i="4"/>
  <c r="D11" i="4"/>
  <c r="F15" i="4"/>
  <c r="E15" i="4"/>
  <c r="B6" i="4"/>
  <c r="A2" i="4"/>
  <c r="A1" i="4"/>
  <c r="H20" i="3"/>
  <c r="H16" i="3"/>
  <c r="I16" i="3" s="1"/>
  <c r="J16" i="3" s="1"/>
  <c r="K16" i="3" s="1"/>
  <c r="L16" i="3" s="1"/>
  <c r="M16" i="3" s="1"/>
  <c r="N16" i="3" s="1"/>
  <c r="O16" i="3" s="1"/>
  <c r="P16" i="3" s="1"/>
  <c r="Q16" i="3" s="1"/>
  <c r="R16" i="3" s="1"/>
  <c r="S16" i="3" s="1"/>
  <c r="T16" i="3" s="1"/>
  <c r="U16" i="3" s="1"/>
  <c r="H15" i="3"/>
  <c r="I15" i="3" s="1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U15" i="3" s="1"/>
  <c r="H14" i="3"/>
  <c r="I14" i="3" s="1"/>
  <c r="J14" i="3" s="1"/>
  <c r="K14" i="3" s="1"/>
  <c r="L14" i="3" s="1"/>
  <c r="M14" i="3" s="1"/>
  <c r="N14" i="3" s="1"/>
  <c r="O14" i="3" s="1"/>
  <c r="P14" i="3" s="1"/>
  <c r="Q14" i="3" s="1"/>
  <c r="R14" i="3" s="1"/>
  <c r="S14" i="3" s="1"/>
  <c r="T14" i="3" s="1"/>
  <c r="U14" i="3" s="1"/>
  <c r="H13" i="3"/>
  <c r="I13" i="3" s="1"/>
  <c r="J13" i="3" s="1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U13" i="3" s="1"/>
  <c r="H11" i="3"/>
  <c r="I11" i="3" s="1"/>
  <c r="D9" i="3"/>
  <c r="E9" i="3" s="1"/>
  <c r="F9" i="3" s="1"/>
  <c r="G9" i="3" s="1"/>
  <c r="H9" i="3" s="1"/>
  <c r="I9" i="3" s="1"/>
  <c r="J9" i="3" s="1"/>
  <c r="K9" i="3" s="1"/>
  <c r="L9" i="3" s="1"/>
  <c r="M9" i="3" s="1"/>
  <c r="N9" i="3" s="1"/>
  <c r="O9" i="3" s="1"/>
  <c r="P9" i="3" s="1"/>
  <c r="Q9" i="3" s="1"/>
  <c r="R9" i="3" s="1"/>
  <c r="S9" i="3" s="1"/>
  <c r="T9" i="3" s="1"/>
  <c r="U9" i="3" s="1"/>
  <c r="A2" i="3"/>
  <c r="A1" i="3"/>
  <c r="D16" i="1"/>
  <c r="J12" i="2"/>
  <c r="I12" i="2"/>
  <c r="H12" i="2"/>
  <c r="G12" i="2"/>
  <c r="A2" i="2"/>
  <c r="A1" i="2"/>
  <c r="G21" i="1"/>
  <c r="O13" i="8" l="1"/>
  <c r="N24" i="8"/>
  <c r="L15" i="6"/>
  <c r="P14" i="14"/>
  <c r="M20" i="15"/>
  <c r="O14" i="9"/>
  <c r="L20" i="10"/>
  <c r="F18" i="4"/>
  <c r="G17" i="4"/>
  <c r="E12" i="15"/>
  <c r="K10" i="10"/>
  <c r="P11" i="14"/>
  <c r="P9" i="11"/>
  <c r="P10" i="11" s="1"/>
  <c r="D13" i="9"/>
  <c r="E15" i="9"/>
  <c r="Q17" i="8"/>
  <c r="P17" i="13"/>
  <c r="O24" i="13"/>
  <c r="M16" i="7"/>
  <c r="L17" i="7"/>
  <c r="D12" i="6"/>
  <c r="D12" i="11"/>
  <c r="D12" i="5"/>
  <c r="I20" i="3"/>
  <c r="H38" i="3"/>
  <c r="H71" i="3" s="1"/>
  <c r="D15" i="4"/>
  <c r="C12" i="5"/>
  <c r="H14" i="4"/>
  <c r="E20" i="5"/>
  <c r="H18" i="3"/>
  <c r="H34" i="3" s="1"/>
  <c r="H67" i="3" s="1"/>
  <c r="G34" i="3"/>
  <c r="G67" i="3" s="1"/>
  <c r="H21" i="1"/>
  <c r="C24" i="3"/>
  <c r="E24" i="3"/>
  <c r="E27" i="3" s="1"/>
  <c r="D24" i="3"/>
  <c r="D27" i="3" s="1"/>
  <c r="E16" i="2"/>
  <c r="G4" i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D13" i="4"/>
  <c r="J11" i="3"/>
  <c r="H17" i="3"/>
  <c r="I17" i="3" s="1"/>
  <c r="J17" i="3" s="1"/>
  <c r="K17" i="3" s="1"/>
  <c r="L17" i="3" s="1"/>
  <c r="M17" i="3" s="1"/>
  <c r="N17" i="3" s="1"/>
  <c r="O17" i="3" s="1"/>
  <c r="P17" i="3" s="1"/>
  <c r="Q17" i="3" s="1"/>
  <c r="R17" i="3" s="1"/>
  <c r="S17" i="3" s="1"/>
  <c r="T17" i="3" s="1"/>
  <c r="U17" i="3" s="1"/>
  <c r="E16" i="12" l="1"/>
  <c r="F16" i="12" s="1"/>
  <c r="G16" i="12" s="1"/>
  <c r="H16" i="12" s="1"/>
  <c r="F16" i="2"/>
  <c r="G16" i="2" s="1"/>
  <c r="P13" i="8"/>
  <c r="O24" i="8"/>
  <c r="G40" i="13"/>
  <c r="M15" i="6"/>
  <c r="P14" i="9"/>
  <c r="M20" i="10"/>
  <c r="Q14" i="14"/>
  <c r="N20" i="15"/>
  <c r="E15" i="11"/>
  <c r="C12" i="10"/>
  <c r="C6" i="10" s="1"/>
  <c r="D10" i="15"/>
  <c r="E18" i="2"/>
  <c r="E19" i="2" s="1"/>
  <c r="L10" i="10"/>
  <c r="Q11" i="14"/>
  <c r="Q9" i="11"/>
  <c r="Q10" i="11" s="1"/>
  <c r="D15" i="9"/>
  <c r="E17" i="4"/>
  <c r="E18" i="4" s="1"/>
  <c r="Q17" i="13"/>
  <c r="P24" i="13"/>
  <c r="R17" i="8"/>
  <c r="C27" i="3"/>
  <c r="C25" i="8"/>
  <c r="N16" i="7"/>
  <c r="M17" i="7"/>
  <c r="E17" i="12"/>
  <c r="D10" i="5"/>
  <c r="E17" i="2"/>
  <c r="J20" i="3"/>
  <c r="I38" i="3"/>
  <c r="I71" i="3" s="1"/>
  <c r="I14" i="4"/>
  <c r="F20" i="5"/>
  <c r="I18" i="3"/>
  <c r="I34" i="3" s="1"/>
  <c r="I67" i="3" s="1"/>
  <c r="I21" i="1"/>
  <c r="E16" i="1"/>
  <c r="E15" i="1" s="1"/>
  <c r="G15" i="4"/>
  <c r="G18" i="4" s="1"/>
  <c r="K11" i="3"/>
  <c r="L11" i="3" s="1"/>
  <c r="G7" i="1"/>
  <c r="G8" i="1" s="1"/>
  <c r="Q13" i="8" l="1"/>
  <c r="P24" i="8"/>
  <c r="N15" i="6"/>
  <c r="F15" i="11"/>
  <c r="G42" i="13"/>
  <c r="G61" i="3" s="1"/>
  <c r="R14" i="14"/>
  <c r="O20" i="15"/>
  <c r="Q14" i="9"/>
  <c r="N20" i="10"/>
  <c r="C11" i="5"/>
  <c r="C19" i="5" s="1"/>
  <c r="C21" i="5" s="1"/>
  <c r="D22" i="1" s="1"/>
  <c r="D17" i="1"/>
  <c r="D6" i="10"/>
  <c r="D13" i="10" s="1"/>
  <c r="F32" i="8" s="1"/>
  <c r="E10" i="15"/>
  <c r="F18" i="2"/>
  <c r="F19" i="2" s="1"/>
  <c r="M10" i="10"/>
  <c r="R11" i="14"/>
  <c r="R9" i="11"/>
  <c r="R10" i="11" s="1"/>
  <c r="S17" i="8"/>
  <c r="R17" i="13"/>
  <c r="Q24" i="13"/>
  <c r="C27" i="8"/>
  <c r="E31" i="8"/>
  <c r="C25" i="13"/>
  <c r="F17" i="12"/>
  <c r="O16" i="7"/>
  <c r="N17" i="7"/>
  <c r="E14" i="6"/>
  <c r="E14" i="11"/>
  <c r="E12" i="5"/>
  <c r="K20" i="3"/>
  <c r="J38" i="3"/>
  <c r="J71" i="3" s="1"/>
  <c r="F17" i="2"/>
  <c r="E10" i="5"/>
  <c r="J14" i="4"/>
  <c r="G20" i="5"/>
  <c r="J18" i="3"/>
  <c r="J34" i="3" s="1"/>
  <c r="J67" i="3" s="1"/>
  <c r="H16" i="2"/>
  <c r="J21" i="1"/>
  <c r="F16" i="1"/>
  <c r="M11" i="3"/>
  <c r="G9" i="1"/>
  <c r="H7" i="1"/>
  <c r="H8" i="1" s="1"/>
  <c r="G11" i="1"/>
  <c r="R13" i="8" l="1"/>
  <c r="Q24" i="8"/>
  <c r="G15" i="11"/>
  <c r="C11" i="10"/>
  <c r="D16" i="6"/>
  <c r="R14" i="9"/>
  <c r="O20" i="10"/>
  <c r="S14" i="14"/>
  <c r="P20" i="15"/>
  <c r="O15" i="6"/>
  <c r="F40" i="8"/>
  <c r="E41" i="15"/>
  <c r="E42" i="15"/>
  <c r="C13" i="15"/>
  <c r="D13" i="15"/>
  <c r="C13" i="10"/>
  <c r="E40" i="15"/>
  <c r="F10" i="15"/>
  <c r="G18" i="2"/>
  <c r="G19" i="2" s="1"/>
  <c r="N10" i="10"/>
  <c r="H11" i="4"/>
  <c r="G9" i="6"/>
  <c r="G10" i="6" s="1"/>
  <c r="S11" i="14"/>
  <c r="S9" i="11"/>
  <c r="S10" i="11" s="1"/>
  <c r="G11" i="11"/>
  <c r="G11" i="6"/>
  <c r="S17" i="13"/>
  <c r="R24" i="13"/>
  <c r="T17" i="8"/>
  <c r="E31" i="13"/>
  <c r="E50" i="3" s="1"/>
  <c r="E64" i="3" s="1"/>
  <c r="C27" i="13"/>
  <c r="D16" i="11" s="1"/>
  <c r="P16" i="7"/>
  <c r="O17" i="7"/>
  <c r="G17" i="12"/>
  <c r="G10" i="5"/>
  <c r="F10" i="5"/>
  <c r="G17" i="2"/>
  <c r="L20" i="3"/>
  <c r="K38" i="3"/>
  <c r="K71" i="3" s="1"/>
  <c r="K14" i="4"/>
  <c r="H20" i="5"/>
  <c r="K18" i="3"/>
  <c r="K34" i="3" s="1"/>
  <c r="K67" i="3" s="1"/>
  <c r="G16" i="1"/>
  <c r="G10" i="1"/>
  <c r="G12" i="1"/>
  <c r="H13" i="4"/>
  <c r="K21" i="1"/>
  <c r="H16" i="1"/>
  <c r="N11" i="3"/>
  <c r="I16" i="2"/>
  <c r="H17" i="2"/>
  <c r="H11" i="1"/>
  <c r="I7" i="1"/>
  <c r="I8" i="1" s="1"/>
  <c r="H9" i="1"/>
  <c r="H9" i="6" s="1"/>
  <c r="H10" i="6" s="1"/>
  <c r="H13" i="9" l="1"/>
  <c r="G12" i="6"/>
  <c r="H13" i="14"/>
  <c r="H15" i="14" s="1"/>
  <c r="G12" i="11"/>
  <c r="S13" i="8"/>
  <c r="R24" i="8"/>
  <c r="H15" i="11"/>
  <c r="P15" i="6"/>
  <c r="T14" i="14"/>
  <c r="Q20" i="15"/>
  <c r="S14" i="9"/>
  <c r="P20" i="10"/>
  <c r="F40" i="13"/>
  <c r="F32" i="13"/>
  <c r="F59" i="3"/>
  <c r="F51" i="3"/>
  <c r="F65" i="3" s="1"/>
  <c r="F41" i="8"/>
  <c r="G32" i="13"/>
  <c r="E13" i="15" s="1"/>
  <c r="G25" i="13" s="1"/>
  <c r="C28" i="3"/>
  <c r="C11" i="15"/>
  <c r="G10" i="15"/>
  <c r="H18" i="2"/>
  <c r="H19" i="2" s="1"/>
  <c r="O10" i="10"/>
  <c r="H11" i="11"/>
  <c r="H11" i="6"/>
  <c r="I11" i="9"/>
  <c r="T11" i="14"/>
  <c r="T9" i="11"/>
  <c r="T10" i="11" s="1"/>
  <c r="H11" i="9"/>
  <c r="U17" i="8"/>
  <c r="T17" i="13"/>
  <c r="S24" i="13"/>
  <c r="H17" i="12"/>
  <c r="I16" i="12"/>
  <c r="Q16" i="7"/>
  <c r="P17" i="7"/>
  <c r="H10" i="5"/>
  <c r="M20" i="3"/>
  <c r="L38" i="3"/>
  <c r="L71" i="3" s="1"/>
  <c r="L14" i="4"/>
  <c r="I20" i="5"/>
  <c r="L18" i="3"/>
  <c r="L34" i="3" s="1"/>
  <c r="L67" i="3" s="1"/>
  <c r="H12" i="1"/>
  <c r="I13" i="4"/>
  <c r="H15" i="4"/>
  <c r="H10" i="1"/>
  <c r="I11" i="4"/>
  <c r="L21" i="1"/>
  <c r="I16" i="1"/>
  <c r="O11" i="3"/>
  <c r="I17" i="2"/>
  <c r="J16" i="2"/>
  <c r="J7" i="1"/>
  <c r="J8" i="1" s="1"/>
  <c r="I9" i="1"/>
  <c r="I9" i="6" s="1"/>
  <c r="I10" i="6" s="1"/>
  <c r="I11" i="1"/>
  <c r="H15" i="9" l="1"/>
  <c r="H42" i="8" s="1"/>
  <c r="I13" i="14"/>
  <c r="I15" i="14" s="1"/>
  <c r="H12" i="11"/>
  <c r="H12" i="6"/>
  <c r="I13" i="9"/>
  <c r="I15" i="9" s="1"/>
  <c r="T13" i="8"/>
  <c r="S24" i="8"/>
  <c r="F41" i="13"/>
  <c r="F60" i="3" s="1"/>
  <c r="Q15" i="6"/>
  <c r="T14" i="9"/>
  <c r="Q20" i="10"/>
  <c r="U14" i="14"/>
  <c r="S20" i="15" s="1"/>
  <c r="R20" i="15"/>
  <c r="F12" i="15"/>
  <c r="H40" i="13" s="1"/>
  <c r="H42" i="13"/>
  <c r="I15" i="11"/>
  <c r="C19" i="15"/>
  <c r="C21" i="15" s="1"/>
  <c r="D20" i="11" s="1"/>
  <c r="H10" i="15"/>
  <c r="I18" i="2"/>
  <c r="I19" i="2" s="1"/>
  <c r="P10" i="10"/>
  <c r="I11" i="11"/>
  <c r="I11" i="6"/>
  <c r="J11" i="9"/>
  <c r="U11" i="14"/>
  <c r="U17" i="13"/>
  <c r="U24" i="13" s="1"/>
  <c r="T24" i="13"/>
  <c r="Q17" i="7"/>
  <c r="R16" i="7"/>
  <c r="I17" i="12"/>
  <c r="J16" i="12"/>
  <c r="I15" i="4"/>
  <c r="G12" i="5" s="1"/>
  <c r="F12" i="5"/>
  <c r="I10" i="5"/>
  <c r="N20" i="3"/>
  <c r="M38" i="3"/>
  <c r="M71" i="3" s="1"/>
  <c r="M14" i="4"/>
  <c r="J20" i="5"/>
  <c r="M18" i="3"/>
  <c r="M34" i="3" s="1"/>
  <c r="M67" i="3" s="1"/>
  <c r="I12" i="1"/>
  <c r="J13" i="4"/>
  <c r="I10" i="1"/>
  <c r="J11" i="4"/>
  <c r="M21" i="1"/>
  <c r="J16" i="1"/>
  <c r="P11" i="3"/>
  <c r="J17" i="2"/>
  <c r="K16" i="2"/>
  <c r="J11" i="1"/>
  <c r="J9" i="1"/>
  <c r="J9" i="6" s="1"/>
  <c r="J10" i="6" s="1"/>
  <c r="K7" i="1"/>
  <c r="K8" i="1" s="1"/>
  <c r="F12" i="10" l="1"/>
  <c r="H40" i="8" s="1"/>
  <c r="H17" i="4"/>
  <c r="H18" i="4" s="1"/>
  <c r="J13" i="14"/>
  <c r="J15" i="14" s="1"/>
  <c r="I12" i="11"/>
  <c r="J13" i="9"/>
  <c r="J15" i="9" s="1"/>
  <c r="I12" i="6"/>
  <c r="U13" i="8"/>
  <c r="U24" i="8" s="1"/>
  <c r="T24" i="8"/>
  <c r="H59" i="3"/>
  <c r="G12" i="10"/>
  <c r="I40" i="8" s="1"/>
  <c r="I42" i="8"/>
  <c r="U14" i="9"/>
  <c r="S20" i="10" s="1"/>
  <c r="R20" i="10"/>
  <c r="G12" i="15"/>
  <c r="I40" i="13" s="1"/>
  <c r="I42" i="13"/>
  <c r="J15" i="11"/>
  <c r="R15" i="6"/>
  <c r="H61" i="3"/>
  <c r="G40" i="15"/>
  <c r="I10" i="15"/>
  <c r="J18" i="2"/>
  <c r="J19" i="2" s="1"/>
  <c r="Q10" i="10"/>
  <c r="J11" i="11"/>
  <c r="J11" i="6"/>
  <c r="K11" i="9"/>
  <c r="I17" i="4"/>
  <c r="I18" i="4" s="1"/>
  <c r="J17" i="12"/>
  <c r="K16" i="12"/>
  <c r="S16" i="7"/>
  <c r="R17" i="7"/>
  <c r="J15" i="4"/>
  <c r="H12" i="5" s="1"/>
  <c r="J10" i="5"/>
  <c r="O20" i="3"/>
  <c r="N38" i="3"/>
  <c r="N71" i="3" s="1"/>
  <c r="N14" i="4"/>
  <c r="K20" i="5"/>
  <c r="N18" i="3"/>
  <c r="N34" i="3" s="1"/>
  <c r="N67" i="3" s="1"/>
  <c r="J12" i="1"/>
  <c r="K13" i="4"/>
  <c r="J10" i="1"/>
  <c r="K11" i="4"/>
  <c r="N21" i="1"/>
  <c r="K16" i="1"/>
  <c r="Q11" i="3"/>
  <c r="K17" i="2"/>
  <c r="L16" i="2"/>
  <c r="L7" i="1"/>
  <c r="L8" i="1" s="1"/>
  <c r="K9" i="1"/>
  <c r="K9" i="6" s="1"/>
  <c r="K10" i="6" s="1"/>
  <c r="K11" i="1"/>
  <c r="J12" i="6" l="1"/>
  <c r="K13" i="9"/>
  <c r="K15" i="9" s="1"/>
  <c r="K13" i="14"/>
  <c r="K15" i="14" s="1"/>
  <c r="J12" i="11"/>
  <c r="I59" i="3"/>
  <c r="S15" i="6"/>
  <c r="H12" i="15"/>
  <c r="J40" i="13" s="1"/>
  <c r="J42" i="13"/>
  <c r="H12" i="10"/>
  <c r="J40" i="8" s="1"/>
  <c r="J42" i="8"/>
  <c r="J61" i="3" s="1"/>
  <c r="K15" i="11"/>
  <c r="I61" i="3"/>
  <c r="J10" i="15"/>
  <c r="K18" i="2"/>
  <c r="K19" i="2" s="1"/>
  <c r="R10" i="10"/>
  <c r="L11" i="9"/>
  <c r="K11" i="11"/>
  <c r="K11" i="6"/>
  <c r="J17" i="4"/>
  <c r="J18" i="4" s="1"/>
  <c r="S17" i="7"/>
  <c r="T16" i="7"/>
  <c r="L16" i="12"/>
  <c r="K17" i="12"/>
  <c r="K15" i="4"/>
  <c r="I12" i="5" s="1"/>
  <c r="K10" i="5"/>
  <c r="P20" i="3"/>
  <c r="O38" i="3"/>
  <c r="O71" i="3" s="1"/>
  <c r="O14" i="4"/>
  <c r="L20" i="5"/>
  <c r="O18" i="3"/>
  <c r="O34" i="3" s="1"/>
  <c r="O67" i="3" s="1"/>
  <c r="K10" i="1"/>
  <c r="L11" i="4"/>
  <c r="K12" i="1"/>
  <c r="L13" i="4"/>
  <c r="O21" i="1"/>
  <c r="L16" i="1"/>
  <c r="R11" i="3"/>
  <c r="L17" i="2"/>
  <c r="M16" i="2"/>
  <c r="L11" i="1"/>
  <c r="L9" i="1"/>
  <c r="L9" i="6" s="1"/>
  <c r="L10" i="6" s="1"/>
  <c r="M7" i="1"/>
  <c r="M8" i="1" s="1"/>
  <c r="L13" i="9" l="1"/>
  <c r="L15" i="9" s="1"/>
  <c r="K12" i="6"/>
  <c r="L13" i="14"/>
  <c r="K12" i="11"/>
  <c r="J59" i="3"/>
  <c r="T15" i="6"/>
  <c r="I12" i="10"/>
  <c r="K42" i="8"/>
  <c r="I12" i="15"/>
  <c r="K40" i="13" s="1"/>
  <c r="K42" i="13"/>
  <c r="L15" i="11"/>
  <c r="K10" i="15"/>
  <c r="L18" i="2"/>
  <c r="L19" i="2" s="1"/>
  <c r="T17" i="7"/>
  <c r="S10" i="10"/>
  <c r="M11" i="9"/>
  <c r="L15" i="14"/>
  <c r="L11" i="11"/>
  <c r="L11" i="6"/>
  <c r="K17" i="4"/>
  <c r="K18" i="4" s="1"/>
  <c r="L17" i="12"/>
  <c r="M16" i="12"/>
  <c r="L10" i="5"/>
  <c r="Q20" i="3"/>
  <c r="P38" i="3"/>
  <c r="P71" i="3" s="1"/>
  <c r="P14" i="4"/>
  <c r="M20" i="5"/>
  <c r="P18" i="3"/>
  <c r="P34" i="3" s="1"/>
  <c r="P67" i="3" s="1"/>
  <c r="L10" i="1"/>
  <c r="M11" i="4"/>
  <c r="L15" i="4"/>
  <c r="L12" i="1"/>
  <c r="M13" i="4"/>
  <c r="P21" i="1"/>
  <c r="M16" i="1"/>
  <c r="S11" i="3"/>
  <c r="N16" i="2"/>
  <c r="M17" i="2"/>
  <c r="N7" i="1"/>
  <c r="N8" i="1" s="1"/>
  <c r="M9" i="1"/>
  <c r="M9" i="6" s="1"/>
  <c r="M10" i="6" s="1"/>
  <c r="M11" i="1"/>
  <c r="M13" i="14" l="1"/>
  <c r="L12" i="11"/>
  <c r="L12" i="6"/>
  <c r="M13" i="9"/>
  <c r="K40" i="8"/>
  <c r="K59" i="3" s="1"/>
  <c r="J12" i="10"/>
  <c r="L42" i="8"/>
  <c r="J12" i="15"/>
  <c r="L40" i="13" s="1"/>
  <c r="L42" i="13"/>
  <c r="M15" i="11"/>
  <c r="K61" i="3"/>
  <c r="L10" i="15"/>
  <c r="M18" i="2"/>
  <c r="M19" i="2" s="1"/>
  <c r="M11" i="11"/>
  <c r="M11" i="6"/>
  <c r="N11" i="9"/>
  <c r="M15" i="14"/>
  <c r="L17" i="4"/>
  <c r="L18" i="4" s="1"/>
  <c r="M17" i="12"/>
  <c r="N16" i="12"/>
  <c r="J12" i="5"/>
  <c r="M15" i="9"/>
  <c r="M10" i="5"/>
  <c r="R20" i="3"/>
  <c r="Q38" i="3"/>
  <c r="Q71" i="3" s="1"/>
  <c r="Q14" i="4"/>
  <c r="N20" i="5"/>
  <c r="Q18" i="3"/>
  <c r="Q34" i="3" s="1"/>
  <c r="Q67" i="3" s="1"/>
  <c r="M12" i="1"/>
  <c r="N13" i="4"/>
  <c r="M10" i="1"/>
  <c r="N11" i="4"/>
  <c r="N15" i="4" s="1"/>
  <c r="M15" i="4"/>
  <c r="Q21" i="1"/>
  <c r="N16" i="1"/>
  <c r="T11" i="3"/>
  <c r="N17" i="2"/>
  <c r="O16" i="2"/>
  <c r="N11" i="1"/>
  <c r="N9" i="1"/>
  <c r="N9" i="6" s="1"/>
  <c r="N10" i="6" s="1"/>
  <c r="O7" i="1"/>
  <c r="O8" i="1" s="1"/>
  <c r="N13" i="14" l="1"/>
  <c r="M12" i="11"/>
  <c r="N13" i="9"/>
  <c r="N15" i="9" s="1"/>
  <c r="M12" i="6"/>
  <c r="L40" i="8"/>
  <c r="K12" i="15"/>
  <c r="M40" i="13" s="1"/>
  <c r="M42" i="13"/>
  <c r="K12" i="10"/>
  <c r="M40" i="8" s="1"/>
  <c r="M42" i="8"/>
  <c r="M61" i="3" s="1"/>
  <c r="N15" i="11"/>
  <c r="L61" i="3"/>
  <c r="M10" i="15"/>
  <c r="N18" i="2"/>
  <c r="N19" i="2" s="1"/>
  <c r="O11" i="9"/>
  <c r="N11" i="11"/>
  <c r="N11" i="6"/>
  <c r="M17" i="4"/>
  <c r="M18" i="4" s="1"/>
  <c r="N17" i="12"/>
  <c r="O16" i="12"/>
  <c r="L12" i="5"/>
  <c r="N15" i="14"/>
  <c r="K12" i="5"/>
  <c r="N10" i="5"/>
  <c r="S20" i="3"/>
  <c r="R38" i="3"/>
  <c r="R71" i="3" s="1"/>
  <c r="R14" i="4"/>
  <c r="O20" i="5"/>
  <c r="R18" i="3"/>
  <c r="R34" i="3" s="1"/>
  <c r="R67" i="3" s="1"/>
  <c r="N12" i="1"/>
  <c r="O13" i="4"/>
  <c r="N10" i="1"/>
  <c r="O11" i="4"/>
  <c r="O15" i="4" s="1"/>
  <c r="R21" i="1"/>
  <c r="O16" i="1"/>
  <c r="U11" i="3"/>
  <c r="P16" i="2"/>
  <c r="O17" i="2"/>
  <c r="P7" i="1"/>
  <c r="P8" i="1" s="1"/>
  <c r="O9" i="1"/>
  <c r="O9" i="6" s="1"/>
  <c r="O10" i="6" s="1"/>
  <c r="O11" i="1"/>
  <c r="L59" i="3" l="1"/>
  <c r="L32" i="8"/>
  <c r="N12" i="6"/>
  <c r="O13" i="9"/>
  <c r="O15" i="9" s="1"/>
  <c r="O13" i="14"/>
  <c r="N12" i="11"/>
  <c r="L12" i="10"/>
  <c r="N42" i="8"/>
  <c r="L12" i="15"/>
  <c r="N40" i="13" s="1"/>
  <c r="N42" i="13"/>
  <c r="O15" i="11"/>
  <c r="M59" i="3"/>
  <c r="N10" i="15"/>
  <c r="O18" i="2"/>
  <c r="O19" i="2" s="1"/>
  <c r="P11" i="9"/>
  <c r="O11" i="11"/>
  <c r="O11" i="6"/>
  <c r="N17" i="4"/>
  <c r="N18" i="4" s="1"/>
  <c r="O17" i="12"/>
  <c r="P16" i="12"/>
  <c r="O15" i="14"/>
  <c r="O42" i="13" s="1"/>
  <c r="M12" i="5"/>
  <c r="O10" i="5"/>
  <c r="T20" i="3"/>
  <c r="S38" i="3"/>
  <c r="S71" i="3" s="1"/>
  <c r="S14" i="4"/>
  <c r="P20" i="5"/>
  <c r="S18" i="3"/>
  <c r="S34" i="3" s="1"/>
  <c r="S67" i="3" s="1"/>
  <c r="O10" i="1"/>
  <c r="P11" i="4"/>
  <c r="O12" i="1"/>
  <c r="P13" i="4"/>
  <c r="S21" i="1"/>
  <c r="P16" i="1"/>
  <c r="P17" i="2"/>
  <c r="Q16" i="2"/>
  <c r="Q7" i="1"/>
  <c r="Q8" i="1" s="1"/>
  <c r="P11" i="1"/>
  <c r="P9" i="1"/>
  <c r="P9" i="6" s="1"/>
  <c r="P10" i="6" s="1"/>
  <c r="P13" i="14" l="1"/>
  <c r="P15" i="14" s="1"/>
  <c r="O12" i="11"/>
  <c r="P13" i="9"/>
  <c r="P15" i="9" s="1"/>
  <c r="O12" i="6"/>
  <c r="N40" i="8"/>
  <c r="M12" i="10"/>
  <c r="O40" i="8" s="1"/>
  <c r="O32" i="8" s="1"/>
  <c r="O41" i="8" s="1"/>
  <c r="O42" i="8"/>
  <c r="O61" i="3" s="1"/>
  <c r="P15" i="11"/>
  <c r="N61" i="3"/>
  <c r="O17" i="4"/>
  <c r="O18" i="4" s="1"/>
  <c r="M12" i="15"/>
  <c r="O40" i="13" s="1"/>
  <c r="O10" i="15"/>
  <c r="P18" i="2"/>
  <c r="P19" i="2" s="1"/>
  <c r="Q11" i="9"/>
  <c r="P11" i="11"/>
  <c r="P11" i="6"/>
  <c r="Q16" i="12"/>
  <c r="P17" i="12"/>
  <c r="P10" i="5"/>
  <c r="U20" i="3"/>
  <c r="U38" i="3" s="1"/>
  <c r="U71" i="3" s="1"/>
  <c r="T38" i="3"/>
  <c r="T71" i="3" s="1"/>
  <c r="T14" i="4"/>
  <c r="Q20" i="5"/>
  <c r="T18" i="3"/>
  <c r="T34" i="3" s="1"/>
  <c r="T67" i="3" s="1"/>
  <c r="P12" i="1"/>
  <c r="Q13" i="4"/>
  <c r="P15" i="4"/>
  <c r="P10" i="1"/>
  <c r="Q11" i="4"/>
  <c r="T21" i="1"/>
  <c r="Q16" i="1"/>
  <c r="R16" i="2"/>
  <c r="Q17" i="2"/>
  <c r="R7" i="1"/>
  <c r="R8" i="1" s="1"/>
  <c r="Q9" i="1"/>
  <c r="Q9" i="6" s="1"/>
  <c r="Q10" i="6" s="1"/>
  <c r="Q11" i="1"/>
  <c r="Q13" i="14" l="1"/>
  <c r="Q15" i="14" s="1"/>
  <c r="P12" i="11"/>
  <c r="P12" i="6"/>
  <c r="Q13" i="9"/>
  <c r="N59" i="3"/>
  <c r="N12" i="10"/>
  <c r="P42" i="8"/>
  <c r="Q15" i="11"/>
  <c r="N12" i="15"/>
  <c r="P40" i="13" s="1"/>
  <c r="P42" i="13"/>
  <c r="O59" i="3"/>
  <c r="P10" i="15"/>
  <c r="Q18" i="2"/>
  <c r="Q19" i="2" s="1"/>
  <c r="R11" i="9"/>
  <c r="Q11" i="11"/>
  <c r="Q11" i="6"/>
  <c r="P17" i="4"/>
  <c r="P18" i="4" s="1"/>
  <c r="Q17" i="12"/>
  <c r="R16" i="12"/>
  <c r="Q15" i="4"/>
  <c r="O12" i="5" s="1"/>
  <c r="N12" i="5"/>
  <c r="Q15" i="9"/>
  <c r="Q10" i="5"/>
  <c r="U14" i="4"/>
  <c r="R20" i="5"/>
  <c r="U18" i="3"/>
  <c r="U34" i="3" s="1"/>
  <c r="U67" i="3" s="1"/>
  <c r="Q10" i="1"/>
  <c r="R11" i="4"/>
  <c r="Q12" i="1"/>
  <c r="R13" i="4"/>
  <c r="R16" i="1"/>
  <c r="R17" i="2"/>
  <c r="S16" i="2"/>
  <c r="R11" i="1"/>
  <c r="R9" i="1"/>
  <c r="R9" i="6" s="1"/>
  <c r="R10" i="6" s="1"/>
  <c r="S7" i="1"/>
  <c r="S8" i="1" s="1"/>
  <c r="R13" i="9" l="1"/>
  <c r="R15" i="9" s="1"/>
  <c r="Q12" i="6"/>
  <c r="R13" i="14"/>
  <c r="Q12" i="11"/>
  <c r="P40" i="8"/>
  <c r="P59" i="3" s="1"/>
  <c r="O12" i="10"/>
  <c r="Q42" i="8"/>
  <c r="R15" i="11"/>
  <c r="O12" i="15"/>
  <c r="Q40" i="13" s="1"/>
  <c r="Q42" i="13"/>
  <c r="P61" i="3"/>
  <c r="Q10" i="15"/>
  <c r="R18" i="2"/>
  <c r="R19" i="2" s="1"/>
  <c r="R11" i="11"/>
  <c r="R11" i="6"/>
  <c r="S11" i="9"/>
  <c r="Q17" i="4"/>
  <c r="Q18" i="4" s="1"/>
  <c r="S16" i="12"/>
  <c r="R17" i="12"/>
  <c r="S20" i="5"/>
  <c r="R15" i="14"/>
  <c r="R42" i="13" s="1"/>
  <c r="R10" i="5"/>
  <c r="R10" i="1"/>
  <c r="S11" i="4"/>
  <c r="R15" i="4"/>
  <c r="R12" i="1"/>
  <c r="S13" i="4"/>
  <c r="S16" i="1"/>
  <c r="T16" i="2"/>
  <c r="S17" i="2"/>
  <c r="T7" i="1"/>
  <c r="T8" i="1" s="1"/>
  <c r="S9" i="1"/>
  <c r="S9" i="6" s="1"/>
  <c r="S10" i="6" s="1"/>
  <c r="S11" i="1"/>
  <c r="S13" i="14" l="1"/>
  <c r="S15" i="14" s="1"/>
  <c r="R12" i="11"/>
  <c r="R12" i="6"/>
  <c r="S13" i="9"/>
  <c r="Q40" i="8"/>
  <c r="P12" i="10"/>
  <c r="R40" i="8" s="1"/>
  <c r="R42" i="8"/>
  <c r="R61" i="3" s="1"/>
  <c r="S15" i="11"/>
  <c r="Q61" i="3"/>
  <c r="R17" i="4"/>
  <c r="R18" i="4" s="1"/>
  <c r="P12" i="15"/>
  <c r="R40" i="13" s="1"/>
  <c r="R10" i="15"/>
  <c r="S18" i="2"/>
  <c r="S19" i="2" s="1"/>
  <c r="S11" i="11"/>
  <c r="S11" i="6"/>
  <c r="T11" i="9"/>
  <c r="S17" i="12"/>
  <c r="T16" i="12"/>
  <c r="P12" i="5"/>
  <c r="S15" i="9"/>
  <c r="S10" i="5"/>
  <c r="S10" i="1"/>
  <c r="T11" i="4"/>
  <c r="S12" i="1"/>
  <c r="T13" i="4"/>
  <c r="S15" i="4"/>
  <c r="T17" i="2"/>
  <c r="T16" i="1"/>
  <c r="T11" i="1"/>
  <c r="T9" i="1"/>
  <c r="T9" i="6" s="1"/>
  <c r="T10" i="6" s="1"/>
  <c r="T13" i="14" l="1"/>
  <c r="T15" i="14" s="1"/>
  <c r="S12" i="11"/>
  <c r="T13" i="9"/>
  <c r="T15" i="9" s="1"/>
  <c r="S12" i="6"/>
  <c r="Q59" i="3"/>
  <c r="Q12" i="10"/>
  <c r="S42" i="8"/>
  <c r="T15" i="11"/>
  <c r="Q12" i="15"/>
  <c r="S40" i="13" s="1"/>
  <c r="S42" i="13"/>
  <c r="R59" i="3"/>
  <c r="T17" i="12"/>
  <c r="S10" i="15"/>
  <c r="T18" i="2"/>
  <c r="T19" i="2" s="1"/>
  <c r="T11" i="11"/>
  <c r="T11" i="6"/>
  <c r="U11" i="9"/>
  <c r="S17" i="4"/>
  <c r="S18" i="4" s="1"/>
  <c r="U13" i="4"/>
  <c r="U11" i="4"/>
  <c r="Q12" i="5"/>
  <c r="T15" i="4"/>
  <c r="T10" i="1"/>
  <c r="T12" i="1"/>
  <c r="T12" i="6" l="1"/>
  <c r="U13" i="9"/>
  <c r="U13" i="14"/>
  <c r="U15" i="14" s="1"/>
  <c r="T12" i="11"/>
  <c r="S40" i="8"/>
  <c r="R12" i="10"/>
  <c r="T42" i="8"/>
  <c r="R12" i="15"/>
  <c r="T40" i="13" s="1"/>
  <c r="T42" i="13"/>
  <c r="S61" i="3"/>
  <c r="S59" i="3"/>
  <c r="T17" i="4"/>
  <c r="T18" i="4" s="1"/>
  <c r="R12" i="5"/>
  <c r="U15" i="9"/>
  <c r="U15" i="4"/>
  <c r="T40" i="8" l="1"/>
  <c r="S12" i="10"/>
  <c r="U42" i="8"/>
  <c r="S12" i="15"/>
  <c r="U40" i="13" s="1"/>
  <c r="U42" i="13"/>
  <c r="T61" i="3"/>
  <c r="U17" i="4"/>
  <c r="U18" i="4" s="1"/>
  <c r="S12" i="5"/>
  <c r="F24" i="3"/>
  <c r="F5" i="8" s="1"/>
  <c r="F25" i="8" s="1"/>
  <c r="F31" i="8" s="1"/>
  <c r="U40" i="8" l="1"/>
  <c r="U59" i="3" s="1"/>
  <c r="T59" i="3"/>
  <c r="U61" i="3"/>
  <c r="F27" i="8"/>
  <c r="F42" i="3"/>
  <c r="H19" i="3"/>
  <c r="G24" i="3"/>
  <c r="G42" i="3" s="1"/>
  <c r="G75" i="3" s="1"/>
  <c r="D11" i="10" l="1"/>
  <c r="E16" i="6"/>
  <c r="E6" i="5"/>
  <c r="F40" i="3"/>
  <c r="F73" i="3" s="1"/>
  <c r="E13" i="5"/>
  <c r="I19" i="3"/>
  <c r="H24" i="3"/>
  <c r="F6" i="5" s="1"/>
  <c r="F41" i="3" l="1"/>
  <c r="F74" i="3" s="1"/>
  <c r="G41" i="13"/>
  <c r="H42" i="3"/>
  <c r="H75" i="3" s="1"/>
  <c r="F13" i="5"/>
  <c r="G40" i="3"/>
  <c r="G25" i="3"/>
  <c r="G31" i="3" s="1"/>
  <c r="F27" i="3"/>
  <c r="J19" i="3"/>
  <c r="I24" i="3"/>
  <c r="G32" i="3" l="1"/>
  <c r="G41" i="3" s="1"/>
  <c r="D11" i="5"/>
  <c r="D19" i="10"/>
  <c r="D21" i="10" s="1"/>
  <c r="H32" i="8"/>
  <c r="F13" i="10" s="1"/>
  <c r="H25" i="8" s="1"/>
  <c r="H27" i="8" s="1"/>
  <c r="G16" i="6" s="1"/>
  <c r="H32" i="13"/>
  <c r="G31" i="13"/>
  <c r="G27" i="13"/>
  <c r="I42" i="3"/>
  <c r="I75" i="3" s="1"/>
  <c r="G13" i="5"/>
  <c r="H40" i="3"/>
  <c r="H73" i="3" s="1"/>
  <c r="H25" i="3"/>
  <c r="H31" i="3" s="1"/>
  <c r="E17" i="1"/>
  <c r="K19" i="3"/>
  <c r="J24" i="3"/>
  <c r="H41" i="13" l="1"/>
  <c r="F13" i="15"/>
  <c r="H25" i="13" s="1"/>
  <c r="H27" i="13" s="1"/>
  <c r="G16" i="11" s="1"/>
  <c r="E11" i="15"/>
  <c r="F16" i="11"/>
  <c r="E20" i="6"/>
  <c r="H51" i="3"/>
  <c r="H41" i="8"/>
  <c r="H32" i="3"/>
  <c r="H41" i="3" s="1"/>
  <c r="F11" i="10"/>
  <c r="H31" i="13"/>
  <c r="I32" i="13"/>
  <c r="G13" i="15" s="1"/>
  <c r="I25" i="13" s="1"/>
  <c r="I32" i="8"/>
  <c r="H31" i="8"/>
  <c r="J42" i="3"/>
  <c r="J75" i="3" s="1"/>
  <c r="H13" i="5"/>
  <c r="H27" i="3"/>
  <c r="I40" i="3"/>
  <c r="I73" i="3" s="1"/>
  <c r="I25" i="3"/>
  <c r="I31" i="3" s="1"/>
  <c r="K24" i="3"/>
  <c r="L19" i="3"/>
  <c r="H60" i="3" l="1"/>
  <c r="H50" i="3"/>
  <c r="H64" i="3" s="1"/>
  <c r="I41" i="8"/>
  <c r="G13" i="10"/>
  <c r="I25" i="8" s="1"/>
  <c r="I31" i="8" s="1"/>
  <c r="H65" i="3"/>
  <c r="H74" i="3"/>
  <c r="I41" i="13"/>
  <c r="I60" i="3" s="1"/>
  <c r="I51" i="3"/>
  <c r="I32" i="3"/>
  <c r="I41" i="3" s="1"/>
  <c r="H47" i="3"/>
  <c r="H48" i="3" s="1"/>
  <c r="F11" i="15"/>
  <c r="F19" i="15" s="1"/>
  <c r="F21" i="15" s="1"/>
  <c r="J32" i="8"/>
  <c r="J32" i="13"/>
  <c r="H13" i="15" s="1"/>
  <c r="J25" i="13" s="1"/>
  <c r="I31" i="13"/>
  <c r="I27" i="13"/>
  <c r="F11" i="5"/>
  <c r="F19" i="5" s="1"/>
  <c r="F21" i="5" s="1"/>
  <c r="F19" i="10"/>
  <c r="K42" i="3"/>
  <c r="K75" i="3" s="1"/>
  <c r="I13" i="5"/>
  <c r="I27" i="3"/>
  <c r="G17" i="1"/>
  <c r="J40" i="3"/>
  <c r="J73" i="3" s="1"/>
  <c r="J25" i="3"/>
  <c r="J31" i="3" s="1"/>
  <c r="M19" i="3"/>
  <c r="L24" i="3"/>
  <c r="G27" i="3"/>
  <c r="I27" i="8" l="1"/>
  <c r="G11" i="10" s="1"/>
  <c r="G19" i="10" s="1"/>
  <c r="G21" i="10" s="1"/>
  <c r="J41" i="8"/>
  <c r="H13" i="10"/>
  <c r="J25" i="8" s="1"/>
  <c r="J31" i="8" s="1"/>
  <c r="F23" i="15"/>
  <c r="F24" i="15" s="1"/>
  <c r="G20" i="11"/>
  <c r="G11" i="15"/>
  <c r="G19" i="15" s="1"/>
  <c r="G21" i="15" s="1"/>
  <c r="H16" i="11"/>
  <c r="G22" i="1"/>
  <c r="I50" i="3"/>
  <c r="I64" i="3" s="1"/>
  <c r="I74" i="3"/>
  <c r="I65" i="3"/>
  <c r="J41" i="13"/>
  <c r="J60" i="3" s="1"/>
  <c r="J51" i="3"/>
  <c r="J32" i="3"/>
  <c r="J41" i="3" s="1"/>
  <c r="F21" i="10"/>
  <c r="H43" i="8"/>
  <c r="G22" i="6" s="1"/>
  <c r="H43" i="13"/>
  <c r="G22" i="11" s="1"/>
  <c r="K32" i="13"/>
  <c r="I13" i="15" s="1"/>
  <c r="K25" i="13" s="1"/>
  <c r="K32" i="8"/>
  <c r="J31" i="13"/>
  <c r="J27" i="13"/>
  <c r="H43" i="3"/>
  <c r="G24" i="1" s="1"/>
  <c r="E11" i="5"/>
  <c r="E19" i="15"/>
  <c r="E21" i="15" s="1"/>
  <c r="G11" i="5"/>
  <c r="L42" i="3"/>
  <c r="L75" i="3" s="1"/>
  <c r="J13" i="5"/>
  <c r="J27" i="3"/>
  <c r="H17" i="1"/>
  <c r="K40" i="3"/>
  <c r="K73" i="3" s="1"/>
  <c r="K25" i="3"/>
  <c r="K31" i="3" s="1"/>
  <c r="F23" i="5"/>
  <c r="F24" i="5" s="1"/>
  <c r="F17" i="1"/>
  <c r="N19" i="3"/>
  <c r="M24" i="3"/>
  <c r="J27" i="8" l="1"/>
  <c r="H11" i="10" s="1"/>
  <c r="H19" i="10" s="1"/>
  <c r="H21" i="10" s="1"/>
  <c r="I47" i="3"/>
  <c r="I48" i="3" s="1"/>
  <c r="H16" i="6"/>
  <c r="K41" i="8"/>
  <c r="I13" i="10"/>
  <c r="K25" i="8" s="1"/>
  <c r="K31" i="8" s="1"/>
  <c r="G23" i="10"/>
  <c r="G38" i="10" s="1"/>
  <c r="H23" i="6"/>
  <c r="H20" i="6"/>
  <c r="G23" i="15"/>
  <c r="G24" i="15" s="1"/>
  <c r="H24" i="11"/>
  <c r="H20" i="11"/>
  <c r="H51" i="11" s="1"/>
  <c r="H11" i="15"/>
  <c r="H19" i="15" s="1"/>
  <c r="H21" i="15" s="1"/>
  <c r="I16" i="11"/>
  <c r="E23" i="15"/>
  <c r="E24" i="15" s="1"/>
  <c r="F20" i="11"/>
  <c r="F23" i="10"/>
  <c r="F38" i="10" s="1"/>
  <c r="G20" i="6"/>
  <c r="G24" i="11"/>
  <c r="J50" i="3"/>
  <c r="J64" i="3" s="1"/>
  <c r="J65" i="3"/>
  <c r="J74" i="3"/>
  <c r="K41" i="13"/>
  <c r="K60" i="3" s="1"/>
  <c r="K51" i="3"/>
  <c r="H62" i="3"/>
  <c r="H76" i="3" s="1"/>
  <c r="K32" i="3"/>
  <c r="K41" i="3" s="1"/>
  <c r="F39" i="5"/>
  <c r="F40" i="5" s="1"/>
  <c r="G39" i="5"/>
  <c r="L32" i="13"/>
  <c r="J13" i="15" s="1"/>
  <c r="L25" i="13" s="1"/>
  <c r="K31" i="13"/>
  <c r="K27" i="13"/>
  <c r="H11" i="5"/>
  <c r="H19" i="5" s="1"/>
  <c r="H21" i="5" s="1"/>
  <c r="H23" i="5" s="1"/>
  <c r="H24" i="5" s="1"/>
  <c r="M42" i="3"/>
  <c r="M75" i="3" s="1"/>
  <c r="K13" i="5"/>
  <c r="K27" i="3"/>
  <c r="I17" i="1"/>
  <c r="L40" i="3"/>
  <c r="L73" i="3" s="1"/>
  <c r="L25" i="3"/>
  <c r="L31" i="3" s="1"/>
  <c r="O19" i="3"/>
  <c r="N24" i="3"/>
  <c r="G19" i="5"/>
  <c r="G21" i="5" s="1"/>
  <c r="I16" i="6" l="1"/>
  <c r="J47" i="3"/>
  <c r="J48" i="3" s="1"/>
  <c r="G24" i="10"/>
  <c r="K27" i="8"/>
  <c r="J16" i="6" s="1"/>
  <c r="K50" i="3"/>
  <c r="K64" i="3" s="1"/>
  <c r="L41" i="8"/>
  <c r="J13" i="10"/>
  <c r="L25" i="8" s="1"/>
  <c r="L27" i="8" s="1"/>
  <c r="K16" i="6" s="1"/>
  <c r="F24" i="10"/>
  <c r="I22" i="1"/>
  <c r="I26" i="1"/>
  <c r="H50" i="6"/>
  <c r="H22" i="1"/>
  <c r="H53" i="1" s="1"/>
  <c r="H26" i="1"/>
  <c r="H23" i="10"/>
  <c r="H38" i="10" s="1"/>
  <c r="I20" i="6"/>
  <c r="I50" i="6" s="1"/>
  <c r="I23" i="6"/>
  <c r="H23" i="15"/>
  <c r="H24" i="15" s="1"/>
  <c r="I24" i="11"/>
  <c r="I20" i="11"/>
  <c r="I51" i="11" s="1"/>
  <c r="I11" i="15"/>
  <c r="I19" i="15" s="1"/>
  <c r="I21" i="15" s="1"/>
  <c r="J16" i="11"/>
  <c r="G51" i="11"/>
  <c r="K65" i="3"/>
  <c r="K74" i="3"/>
  <c r="L41" i="13"/>
  <c r="L51" i="3"/>
  <c r="L32" i="3"/>
  <c r="L41" i="3" s="1"/>
  <c r="H24" i="10"/>
  <c r="H39" i="5"/>
  <c r="H40" i="5" s="1"/>
  <c r="K47" i="3"/>
  <c r="K48" i="3" s="1"/>
  <c r="G40" i="5"/>
  <c r="J43" i="13"/>
  <c r="I22" i="11" s="1"/>
  <c r="J43" i="8"/>
  <c r="I22" i="6" s="1"/>
  <c r="L31" i="13"/>
  <c r="L27" i="13"/>
  <c r="I43" i="13"/>
  <c r="H22" i="11" s="1"/>
  <c r="I43" i="8"/>
  <c r="H22" i="6" s="1"/>
  <c r="M32" i="13"/>
  <c r="K13" i="15" s="1"/>
  <c r="M25" i="13" s="1"/>
  <c r="M32" i="8"/>
  <c r="J43" i="3"/>
  <c r="I24" i="1" s="1"/>
  <c r="I11" i="5"/>
  <c r="I19" i="5" s="1"/>
  <c r="I21" i="5" s="1"/>
  <c r="N42" i="3"/>
  <c r="N75" i="3" s="1"/>
  <c r="L13" i="5"/>
  <c r="L27" i="3"/>
  <c r="I43" i="3"/>
  <c r="H24" i="1" s="1"/>
  <c r="J17" i="1"/>
  <c r="M40" i="3"/>
  <c r="M73" i="3" s="1"/>
  <c r="M25" i="3"/>
  <c r="M31" i="3" s="1"/>
  <c r="G23" i="5"/>
  <c r="G24" i="5" s="1"/>
  <c r="P19" i="3"/>
  <c r="O24" i="3"/>
  <c r="L31" i="8" l="1"/>
  <c r="L50" i="3" s="1"/>
  <c r="L64" i="3" s="1"/>
  <c r="I11" i="10"/>
  <c r="I19" i="10" s="1"/>
  <c r="I21" i="10" s="1"/>
  <c r="I23" i="10" s="1"/>
  <c r="I38" i="10" s="1"/>
  <c r="L60" i="3"/>
  <c r="M41" i="8"/>
  <c r="K13" i="10"/>
  <c r="M25" i="8" s="1"/>
  <c r="M31" i="8" s="1"/>
  <c r="I53" i="1"/>
  <c r="J22" i="1"/>
  <c r="J26" i="1"/>
  <c r="J11" i="15"/>
  <c r="J19" i="15" s="1"/>
  <c r="J21" i="15" s="1"/>
  <c r="K16" i="11"/>
  <c r="I23" i="15"/>
  <c r="I24" i="15" s="1"/>
  <c r="J24" i="11"/>
  <c r="J20" i="11"/>
  <c r="J51" i="11" s="1"/>
  <c r="L74" i="3"/>
  <c r="L65" i="3"/>
  <c r="J62" i="3"/>
  <c r="J76" i="3" s="1"/>
  <c r="I62" i="3"/>
  <c r="I76" i="3" s="1"/>
  <c r="M41" i="13"/>
  <c r="M51" i="3"/>
  <c r="M32" i="3"/>
  <c r="M41" i="3" s="1"/>
  <c r="L47" i="3"/>
  <c r="L48" i="3" s="1"/>
  <c r="J11" i="10"/>
  <c r="J19" i="10" s="1"/>
  <c r="J21" i="10" s="1"/>
  <c r="J53" i="1"/>
  <c r="K43" i="8"/>
  <c r="J22" i="6" s="1"/>
  <c r="K43" i="13"/>
  <c r="J22" i="11" s="1"/>
  <c r="N32" i="8"/>
  <c r="N32" i="13"/>
  <c r="L13" i="15" s="1"/>
  <c r="N25" i="13" s="1"/>
  <c r="M31" i="13"/>
  <c r="M27" i="13"/>
  <c r="J11" i="5"/>
  <c r="J19" i="5" s="1"/>
  <c r="J21" i="5" s="1"/>
  <c r="I23" i="5"/>
  <c r="I24" i="5" s="1"/>
  <c r="K43" i="3"/>
  <c r="J24" i="1" s="1"/>
  <c r="K17" i="1"/>
  <c r="N40" i="3"/>
  <c r="N73" i="3" s="1"/>
  <c r="N25" i="3"/>
  <c r="N31" i="3" s="1"/>
  <c r="O42" i="3"/>
  <c r="O75" i="3" s="1"/>
  <c r="M13" i="5"/>
  <c r="M27" i="3"/>
  <c r="Q19" i="3"/>
  <c r="P24" i="3"/>
  <c r="I39" i="5" l="1"/>
  <c r="I40" i="5" s="1"/>
  <c r="J23" i="6"/>
  <c r="M27" i="8"/>
  <c r="L16" i="6" s="1"/>
  <c r="J20" i="6"/>
  <c r="J50" i="6" s="1"/>
  <c r="M60" i="3"/>
  <c r="M74" i="3" s="1"/>
  <c r="I24" i="10"/>
  <c r="N41" i="8"/>
  <c r="L13" i="10"/>
  <c r="N25" i="8" s="1"/>
  <c r="N27" i="8" s="1"/>
  <c r="K22" i="1"/>
  <c r="K26" i="1"/>
  <c r="J23" i="10"/>
  <c r="J38" i="10" s="1"/>
  <c r="K20" i="6"/>
  <c r="K50" i="6" s="1"/>
  <c r="K23" i="6"/>
  <c r="J23" i="15"/>
  <c r="J24" i="15" s="1"/>
  <c r="K24" i="11"/>
  <c r="K20" i="11"/>
  <c r="K51" i="11" s="1"/>
  <c r="K11" i="15"/>
  <c r="K19" i="15" s="1"/>
  <c r="K21" i="15" s="1"/>
  <c r="L16" i="11"/>
  <c r="M50" i="3"/>
  <c r="M64" i="3" s="1"/>
  <c r="M65" i="3"/>
  <c r="K62" i="3"/>
  <c r="K76" i="3" s="1"/>
  <c r="N41" i="13"/>
  <c r="N51" i="3"/>
  <c r="N32" i="3"/>
  <c r="N41" i="3" s="1"/>
  <c r="J39" i="5"/>
  <c r="J40" i="5" s="1"/>
  <c r="K53" i="1"/>
  <c r="L43" i="8"/>
  <c r="K22" i="6" s="1"/>
  <c r="L43" i="13"/>
  <c r="K22" i="11" s="1"/>
  <c r="N31" i="8"/>
  <c r="O32" i="13"/>
  <c r="M13" i="15" s="1"/>
  <c r="O25" i="13" s="1"/>
  <c r="N31" i="13"/>
  <c r="N27" i="13"/>
  <c r="K11" i="5"/>
  <c r="O40" i="3"/>
  <c r="O73" i="3" s="1"/>
  <c r="O25" i="3"/>
  <c r="O31" i="3" s="1"/>
  <c r="J23" i="5"/>
  <c r="J24" i="5" s="1"/>
  <c r="L43" i="3"/>
  <c r="K24" i="1" s="1"/>
  <c r="L17" i="1"/>
  <c r="K19" i="5"/>
  <c r="K21" i="5" s="1"/>
  <c r="P42" i="3"/>
  <c r="P75" i="3" s="1"/>
  <c r="N13" i="5"/>
  <c r="N27" i="3"/>
  <c r="R19" i="3"/>
  <c r="Q24" i="3"/>
  <c r="K11" i="10" l="1"/>
  <c r="K19" i="10" s="1"/>
  <c r="K21" i="10" s="1"/>
  <c r="K23" i="10" s="1"/>
  <c r="K38" i="10" s="1"/>
  <c r="M47" i="3"/>
  <c r="M48" i="3" s="1"/>
  <c r="N60" i="3"/>
  <c r="N74" i="3" s="1"/>
  <c r="J24" i="10"/>
  <c r="M13" i="10"/>
  <c r="O25" i="8" s="1"/>
  <c r="O27" i="8" s="1"/>
  <c r="N16" i="6" s="1"/>
  <c r="K23" i="15"/>
  <c r="K24" i="15" s="1"/>
  <c r="L24" i="11"/>
  <c r="L20" i="11"/>
  <c r="L51" i="11" s="1"/>
  <c r="L11" i="15"/>
  <c r="M16" i="11"/>
  <c r="L11" i="10"/>
  <c r="L19" i="10" s="1"/>
  <c r="L21" i="10" s="1"/>
  <c r="M16" i="6"/>
  <c r="L22" i="1"/>
  <c r="L53" i="1" s="1"/>
  <c r="L26" i="1"/>
  <c r="N50" i="3"/>
  <c r="N64" i="3" s="1"/>
  <c r="N65" i="3"/>
  <c r="L62" i="3"/>
  <c r="L76" i="3" s="1"/>
  <c r="O41" i="13"/>
  <c r="O60" i="3" s="1"/>
  <c r="O51" i="3"/>
  <c r="O32" i="3"/>
  <c r="O41" i="3" s="1"/>
  <c r="N47" i="3"/>
  <c r="N48" i="3" s="1"/>
  <c r="O31" i="13"/>
  <c r="O27" i="13"/>
  <c r="P32" i="8"/>
  <c r="P32" i="13"/>
  <c r="N13" i="15" s="1"/>
  <c r="P25" i="13" s="1"/>
  <c r="M43" i="13"/>
  <c r="L22" i="11" s="1"/>
  <c r="M43" i="8"/>
  <c r="L22" i="6" s="1"/>
  <c r="L11" i="5"/>
  <c r="L19" i="5" s="1"/>
  <c r="L21" i="5" s="1"/>
  <c r="L19" i="15"/>
  <c r="L21" i="15" s="1"/>
  <c r="P40" i="3"/>
  <c r="P73" i="3" s="1"/>
  <c r="P25" i="3"/>
  <c r="P31" i="3" s="1"/>
  <c r="K23" i="5"/>
  <c r="K24" i="5" s="1"/>
  <c r="M43" i="3"/>
  <c r="L24" i="1" s="1"/>
  <c r="O27" i="3"/>
  <c r="Q42" i="3"/>
  <c r="Q75" i="3" s="1"/>
  <c r="O13" i="5"/>
  <c r="M17" i="1"/>
  <c r="S19" i="3"/>
  <c r="R24" i="3"/>
  <c r="L23" i="6" l="1"/>
  <c r="K39" i="5"/>
  <c r="K40" i="5" s="1"/>
  <c r="L20" i="6"/>
  <c r="L50" i="6" s="1"/>
  <c r="O31" i="8"/>
  <c r="O50" i="3" s="1"/>
  <c r="O64" i="3" s="1"/>
  <c r="K24" i="10"/>
  <c r="P41" i="8"/>
  <c r="N13" i="10"/>
  <c r="P25" i="8" s="1"/>
  <c r="P31" i="8" s="1"/>
  <c r="M22" i="1"/>
  <c r="M26" i="1"/>
  <c r="L23" i="10"/>
  <c r="L38" i="10" s="1"/>
  <c r="M20" i="6"/>
  <c r="M50" i="6" s="1"/>
  <c r="M23" i="6"/>
  <c r="L23" i="15"/>
  <c r="L24" i="15" s="1"/>
  <c r="M24" i="11"/>
  <c r="M20" i="11"/>
  <c r="M51" i="11" s="1"/>
  <c r="M11" i="15"/>
  <c r="M19" i="15" s="1"/>
  <c r="M21" i="15" s="1"/>
  <c r="N16" i="11"/>
  <c r="O74" i="3"/>
  <c r="O65" i="3"/>
  <c r="M62" i="3"/>
  <c r="M76" i="3" s="1"/>
  <c r="P41" i="13"/>
  <c r="P51" i="3"/>
  <c r="P32" i="3"/>
  <c r="P41" i="3" s="1"/>
  <c r="L24" i="10"/>
  <c r="L39" i="5"/>
  <c r="L40" i="5" s="1"/>
  <c r="O47" i="3"/>
  <c r="M11" i="10"/>
  <c r="M19" i="10" s="1"/>
  <c r="M21" i="10" s="1"/>
  <c r="O48" i="3"/>
  <c r="M53" i="1"/>
  <c r="N43" i="8"/>
  <c r="M22" i="6" s="1"/>
  <c r="M22" i="11"/>
  <c r="P31" i="13"/>
  <c r="P27" i="13"/>
  <c r="Q32" i="13"/>
  <c r="O13" i="15" s="1"/>
  <c r="Q25" i="13" s="1"/>
  <c r="Q32" i="8"/>
  <c r="M11" i="5"/>
  <c r="R42" i="3"/>
  <c r="R75" i="3" s="1"/>
  <c r="P13" i="5"/>
  <c r="L23" i="5"/>
  <c r="L24" i="5" s="1"/>
  <c r="N43" i="3"/>
  <c r="M24" i="1" s="1"/>
  <c r="N17" i="1"/>
  <c r="M19" i="5"/>
  <c r="M21" i="5" s="1"/>
  <c r="Q40" i="3"/>
  <c r="Q73" i="3" s="1"/>
  <c r="Q25" i="3"/>
  <c r="Q31" i="3" s="1"/>
  <c r="P27" i="3"/>
  <c r="T19" i="3"/>
  <c r="S24" i="3"/>
  <c r="P27" i="8" l="1"/>
  <c r="O16" i="6" s="1"/>
  <c r="P50" i="3"/>
  <c r="P64" i="3" s="1"/>
  <c r="P60" i="3"/>
  <c r="Q41" i="8"/>
  <c r="O13" i="10"/>
  <c r="Q25" i="8" s="1"/>
  <c r="Q31" i="8" s="1"/>
  <c r="N22" i="1"/>
  <c r="N53" i="1" s="1"/>
  <c r="N26" i="1"/>
  <c r="M23" i="10"/>
  <c r="M38" i="10" s="1"/>
  <c r="N23" i="6"/>
  <c r="N20" i="6"/>
  <c r="N50" i="6" s="1"/>
  <c r="M23" i="15"/>
  <c r="M24" i="15" s="1"/>
  <c r="N24" i="11"/>
  <c r="N20" i="11"/>
  <c r="N51" i="11" s="1"/>
  <c r="N11" i="15"/>
  <c r="N19" i="15" s="1"/>
  <c r="N21" i="15" s="1"/>
  <c r="O16" i="11"/>
  <c r="P65" i="3"/>
  <c r="P74" i="3"/>
  <c r="N62" i="3"/>
  <c r="N76" i="3" s="1"/>
  <c r="Q41" i="13"/>
  <c r="Q51" i="3"/>
  <c r="Q32" i="3"/>
  <c r="Q41" i="3" s="1"/>
  <c r="M24" i="10"/>
  <c r="M39" i="5"/>
  <c r="M40" i="5" s="1"/>
  <c r="R32" i="8"/>
  <c r="R32" i="13"/>
  <c r="P13" i="15" s="1"/>
  <c r="R25" i="13" s="1"/>
  <c r="Q31" i="13"/>
  <c r="Q27" i="13"/>
  <c r="N22" i="11"/>
  <c r="N22" i="6"/>
  <c r="N11" i="5"/>
  <c r="N19" i="5" s="1"/>
  <c r="N21" i="5" s="1"/>
  <c r="S42" i="3"/>
  <c r="S75" i="3" s="1"/>
  <c r="Q13" i="5"/>
  <c r="M23" i="5"/>
  <c r="M24" i="5" s="1"/>
  <c r="O43" i="3"/>
  <c r="N24" i="1" s="1"/>
  <c r="O17" i="1"/>
  <c r="Q27" i="3"/>
  <c r="R40" i="3"/>
  <c r="R73" i="3" s="1"/>
  <c r="R25" i="3"/>
  <c r="R31" i="3" s="1"/>
  <c r="U19" i="3"/>
  <c r="U24" i="3" s="1"/>
  <c r="T24" i="3"/>
  <c r="N11" i="10" l="1"/>
  <c r="N19" i="10" s="1"/>
  <c r="N21" i="10" s="1"/>
  <c r="N23" i="10" s="1"/>
  <c r="P47" i="3"/>
  <c r="P48" i="3" s="1"/>
  <c r="Q27" i="8"/>
  <c r="P16" i="6" s="1"/>
  <c r="Q50" i="3"/>
  <c r="Q64" i="3" s="1"/>
  <c r="Q60" i="3"/>
  <c r="Q74" i="3" s="1"/>
  <c r="R41" i="8"/>
  <c r="P13" i="10"/>
  <c r="R25" i="8" s="1"/>
  <c r="R27" i="8" s="1"/>
  <c r="Q16" i="6" s="1"/>
  <c r="O22" i="1"/>
  <c r="O53" i="1" s="1"/>
  <c r="O26" i="1"/>
  <c r="N23" i="15"/>
  <c r="N24" i="15" s="1"/>
  <c r="O24" i="11"/>
  <c r="O20" i="11"/>
  <c r="O51" i="11" s="1"/>
  <c r="O11" i="15"/>
  <c r="P16" i="11"/>
  <c r="Q65" i="3"/>
  <c r="O62" i="3"/>
  <c r="O76" i="3" s="1"/>
  <c r="R41" i="13"/>
  <c r="R51" i="3"/>
  <c r="R32" i="3"/>
  <c r="R41" i="3" s="1"/>
  <c r="O22" i="11"/>
  <c r="O22" i="6"/>
  <c r="R31" i="13"/>
  <c r="R27" i="13"/>
  <c r="S32" i="13"/>
  <c r="Q13" i="15" s="1"/>
  <c r="S25" i="13" s="1"/>
  <c r="S32" i="8"/>
  <c r="R31" i="8"/>
  <c r="R50" i="3" s="1"/>
  <c r="R64" i="3" s="1"/>
  <c r="O11" i="5"/>
  <c r="O19" i="15"/>
  <c r="O21" i="15" s="1"/>
  <c r="T42" i="3"/>
  <c r="T75" i="3" s="1"/>
  <c r="R13" i="5"/>
  <c r="R27" i="3"/>
  <c r="N23" i="5"/>
  <c r="N24" i="5" s="1"/>
  <c r="P43" i="3"/>
  <c r="O24" i="1" s="1"/>
  <c r="S40" i="3"/>
  <c r="S73" i="3" s="1"/>
  <c r="S25" i="3"/>
  <c r="S31" i="3" s="1"/>
  <c r="U42" i="3"/>
  <c r="U75" i="3" s="1"/>
  <c r="S13" i="5"/>
  <c r="P17" i="1"/>
  <c r="O19" i="5"/>
  <c r="O21" i="5" s="1"/>
  <c r="E19" i="5"/>
  <c r="D19" i="5"/>
  <c r="N39" i="5" l="1"/>
  <c r="N40" i="5" s="1"/>
  <c r="O20" i="6"/>
  <c r="O50" i="6" s="1"/>
  <c r="N38" i="10"/>
  <c r="N24" i="10"/>
  <c r="O11" i="10"/>
  <c r="O19" i="10" s="1"/>
  <c r="O21" i="10" s="1"/>
  <c r="P23" i="6" s="1"/>
  <c r="O23" i="6"/>
  <c r="Q47" i="3"/>
  <c r="Q48" i="3" s="1"/>
  <c r="R60" i="3"/>
  <c r="S41" i="8"/>
  <c r="Q13" i="10"/>
  <c r="S25" i="8" s="1"/>
  <c r="S31" i="8" s="1"/>
  <c r="P22" i="1"/>
  <c r="P26" i="1"/>
  <c r="O23" i="10"/>
  <c r="O38" i="10" s="1"/>
  <c r="O23" i="15"/>
  <c r="O24" i="15" s="1"/>
  <c r="P24" i="11"/>
  <c r="P20" i="11"/>
  <c r="P51" i="11" s="1"/>
  <c r="P11" i="15"/>
  <c r="P19" i="15" s="1"/>
  <c r="P21" i="15" s="1"/>
  <c r="Q16" i="11"/>
  <c r="R65" i="3"/>
  <c r="R74" i="3"/>
  <c r="P62" i="3"/>
  <c r="P76" i="3" s="1"/>
  <c r="S41" i="13"/>
  <c r="S51" i="3"/>
  <c r="S32" i="3"/>
  <c r="S41" i="3" s="1"/>
  <c r="E21" i="5"/>
  <c r="G43" i="8" s="1"/>
  <c r="D21" i="5"/>
  <c r="F43" i="8" s="1"/>
  <c r="F22" i="1"/>
  <c r="G53" i="1" s="1"/>
  <c r="R47" i="3"/>
  <c r="R48" i="3" s="1"/>
  <c r="P11" i="10"/>
  <c r="P19" i="10" s="1"/>
  <c r="P21" i="10" s="1"/>
  <c r="P53" i="1"/>
  <c r="P22" i="6"/>
  <c r="P22" i="11"/>
  <c r="U32" i="13"/>
  <c r="S13" i="15" s="1"/>
  <c r="U25" i="13" s="1"/>
  <c r="U32" i="8"/>
  <c r="G43" i="13"/>
  <c r="F22" i="11" s="1"/>
  <c r="T32" i="8"/>
  <c r="T32" i="13"/>
  <c r="R13" i="15" s="1"/>
  <c r="T25" i="13" s="1"/>
  <c r="S31" i="13"/>
  <c r="S27" i="13"/>
  <c r="P11" i="5"/>
  <c r="P19" i="5" s="1"/>
  <c r="P21" i="5" s="1"/>
  <c r="S27" i="3"/>
  <c r="Q17" i="1"/>
  <c r="T40" i="3"/>
  <c r="T73" i="3" s="1"/>
  <c r="T25" i="3"/>
  <c r="T31" i="3" s="1"/>
  <c r="F43" i="3"/>
  <c r="O23" i="5"/>
  <c r="O24" i="5" s="1"/>
  <c r="Q43" i="3"/>
  <c r="P24" i="1" s="1"/>
  <c r="U40" i="3"/>
  <c r="U73" i="3" s="1"/>
  <c r="U25" i="3"/>
  <c r="U31" i="3" s="1"/>
  <c r="E23" i="5"/>
  <c r="E24" i="5" s="1"/>
  <c r="E22" i="1" l="1"/>
  <c r="E53" i="1" s="1"/>
  <c r="E26" i="1"/>
  <c r="F43" i="13"/>
  <c r="E22" i="11" s="1"/>
  <c r="P20" i="6"/>
  <c r="P50" i="6" s="1"/>
  <c r="O39" i="5"/>
  <c r="O40" i="5" s="1"/>
  <c r="O24" i="10"/>
  <c r="S60" i="3"/>
  <c r="S74" i="3" s="1"/>
  <c r="S27" i="8"/>
  <c r="Q11" i="10" s="1"/>
  <c r="Q19" i="10" s="1"/>
  <c r="Q21" i="10" s="1"/>
  <c r="T41" i="8"/>
  <c r="R13" i="10"/>
  <c r="T25" i="8" s="1"/>
  <c r="T27" i="8" s="1"/>
  <c r="U41" i="8"/>
  <c r="S13" i="10"/>
  <c r="U25" i="8" s="1"/>
  <c r="U31" i="8" s="1"/>
  <c r="Q22" i="1"/>
  <c r="Q53" i="1" s="1"/>
  <c r="Q26" i="1"/>
  <c r="F62" i="3"/>
  <c r="F76" i="3" s="1"/>
  <c r="E22" i="6"/>
  <c r="P23" i="10"/>
  <c r="P38" i="10" s="1"/>
  <c r="Q20" i="6"/>
  <c r="Q50" i="6" s="1"/>
  <c r="Q23" i="6"/>
  <c r="P23" i="15"/>
  <c r="P24" i="15" s="1"/>
  <c r="Q24" i="11"/>
  <c r="Q20" i="11"/>
  <c r="Q51" i="11" s="1"/>
  <c r="Q11" i="15"/>
  <c r="Q19" i="15" s="1"/>
  <c r="Q21" i="15" s="1"/>
  <c r="R16" i="11"/>
  <c r="F26" i="1"/>
  <c r="G26" i="1"/>
  <c r="S65" i="3"/>
  <c r="G43" i="3"/>
  <c r="F24" i="1" s="1"/>
  <c r="S50" i="3"/>
  <c r="S64" i="3" s="1"/>
  <c r="Q62" i="3"/>
  <c r="Q76" i="3" s="1"/>
  <c r="U41" i="13"/>
  <c r="U51" i="3"/>
  <c r="T41" i="13"/>
  <c r="T51" i="3"/>
  <c r="U32" i="3"/>
  <c r="U41" i="3" s="1"/>
  <c r="T32" i="3"/>
  <c r="T41" i="3" s="1"/>
  <c r="P39" i="5"/>
  <c r="P40" i="5" s="1"/>
  <c r="Q22" i="6"/>
  <c r="Q22" i="11"/>
  <c r="U31" i="13"/>
  <c r="U27" i="13"/>
  <c r="E24" i="1"/>
  <c r="T31" i="13"/>
  <c r="T27" i="13"/>
  <c r="Q11" i="5"/>
  <c r="Q19" i="5" s="1"/>
  <c r="Q21" i="5" s="1"/>
  <c r="T27" i="3"/>
  <c r="R17" i="1"/>
  <c r="U27" i="3"/>
  <c r="P23" i="5"/>
  <c r="P24" i="5" s="1"/>
  <c r="R43" i="3"/>
  <c r="Q24" i="1" s="1"/>
  <c r="F53" i="1" l="1"/>
  <c r="U27" i="8"/>
  <c r="T16" i="6" s="1"/>
  <c r="T31" i="8"/>
  <c r="S47" i="3"/>
  <c r="S48" i="3" s="1"/>
  <c r="R16" i="6"/>
  <c r="P24" i="10"/>
  <c r="T60" i="3"/>
  <c r="T74" i="3" s="1"/>
  <c r="U60" i="3"/>
  <c r="U74" i="3" s="1"/>
  <c r="U50" i="3"/>
  <c r="U64" i="3" s="1"/>
  <c r="R22" i="1"/>
  <c r="R26" i="1"/>
  <c r="S11" i="15"/>
  <c r="T16" i="11"/>
  <c r="R11" i="10"/>
  <c r="R19" i="10" s="1"/>
  <c r="R21" i="10" s="1"/>
  <c r="S16" i="6"/>
  <c r="Q23" i="10"/>
  <c r="Q38" i="10" s="1"/>
  <c r="R23" i="6"/>
  <c r="R20" i="6"/>
  <c r="R50" i="6" s="1"/>
  <c r="Q23" i="15"/>
  <c r="Q24" i="15" s="1"/>
  <c r="R24" i="11"/>
  <c r="R20" i="11"/>
  <c r="R51" i="11" s="1"/>
  <c r="S11" i="10"/>
  <c r="S19" i="10" s="1"/>
  <c r="S21" i="10" s="1"/>
  <c r="R11" i="15"/>
  <c r="S16" i="11"/>
  <c r="T50" i="3"/>
  <c r="T64" i="3" s="1"/>
  <c r="T65" i="3"/>
  <c r="U65" i="3"/>
  <c r="R62" i="3"/>
  <c r="R76" i="3" s="1"/>
  <c r="Q39" i="5"/>
  <c r="Q40" i="5" s="1"/>
  <c r="U47" i="3"/>
  <c r="U48" i="3" s="1"/>
  <c r="T47" i="3"/>
  <c r="T48" i="3" s="1"/>
  <c r="R53" i="1"/>
  <c r="R22" i="11"/>
  <c r="S43" i="8"/>
  <c r="R22" i="6" s="1"/>
  <c r="S11" i="5"/>
  <c r="S19" i="5" s="1"/>
  <c r="S21" i="5" s="1"/>
  <c r="S19" i="15"/>
  <c r="S21" i="15" s="1"/>
  <c r="R11" i="5"/>
  <c r="R19" i="5" s="1"/>
  <c r="R21" i="5" s="1"/>
  <c r="R19" i="15"/>
  <c r="R21" i="15" s="1"/>
  <c r="T17" i="1"/>
  <c r="Q23" i="5"/>
  <c r="Q24" i="5" s="1"/>
  <c r="S43" i="3"/>
  <c r="R24" i="1" s="1"/>
  <c r="S17" i="1"/>
  <c r="Q24" i="10" l="1"/>
  <c r="S22" i="1"/>
  <c r="S53" i="1" s="1"/>
  <c r="S26" i="1"/>
  <c r="T22" i="1"/>
  <c r="T53" i="1" s="1"/>
  <c r="T26" i="1"/>
  <c r="R23" i="10"/>
  <c r="R38" i="10" s="1"/>
  <c r="S20" i="6"/>
  <c r="S50" i="6" s="1"/>
  <c r="S23" i="6"/>
  <c r="S23" i="15"/>
  <c r="S24" i="15" s="1"/>
  <c r="T24" i="11"/>
  <c r="T20" i="11"/>
  <c r="R23" i="15"/>
  <c r="R24" i="15" s="1"/>
  <c r="S24" i="11"/>
  <c r="S20" i="11"/>
  <c r="S51" i="11" s="1"/>
  <c r="S23" i="10"/>
  <c r="S38" i="10" s="1"/>
  <c r="T23" i="6"/>
  <c r="T20" i="6"/>
  <c r="T50" i="6" s="1"/>
  <c r="S62" i="3"/>
  <c r="S76" i="3" s="1"/>
  <c r="R39" i="5"/>
  <c r="R40" i="5" s="1"/>
  <c r="S39" i="5"/>
  <c r="S40" i="5" s="1"/>
  <c r="S22" i="11"/>
  <c r="T43" i="8"/>
  <c r="S22" i="6" s="1"/>
  <c r="T22" i="11"/>
  <c r="U43" i="8"/>
  <c r="T22" i="6" s="1"/>
  <c r="R23" i="5"/>
  <c r="R24" i="5" s="1"/>
  <c r="T43" i="3"/>
  <c r="S24" i="1" s="1"/>
  <c r="S23" i="5"/>
  <c r="S24" i="5" s="1"/>
  <c r="U43" i="3"/>
  <c r="T24" i="1" s="1"/>
  <c r="S24" i="10" l="1"/>
  <c r="T51" i="11"/>
  <c r="R24" i="10"/>
  <c r="U62" i="3"/>
  <c r="U76" i="3" s="1"/>
  <c r="T62" i="3"/>
  <c r="T76" i="3" s="1"/>
  <c r="C19" i="10"/>
  <c r="C21" i="10" s="1"/>
  <c r="D20" i="6" l="1"/>
  <c r="E50" i="6" s="1"/>
  <c r="E23" i="6"/>
  <c r="C39" i="5"/>
  <c r="C40" i="5" s="1"/>
  <c r="F24" i="13"/>
  <c r="F5" i="13" l="1"/>
  <c r="F25" i="13" s="1"/>
  <c r="F31" i="13" s="1"/>
  <c r="F50" i="3" s="1"/>
  <c r="F64" i="3" s="1"/>
  <c r="F42" i="13"/>
  <c r="F61" i="3" s="1"/>
  <c r="F75" i="3" s="1"/>
  <c r="F27" i="13"/>
  <c r="E16" i="11" s="1"/>
  <c r="F47" i="3" l="1"/>
  <c r="F48" i="3" s="1"/>
  <c r="D11" i="15"/>
  <c r="D19" i="15" l="1"/>
  <c r="D21" i="15" l="1"/>
  <c r="E20" i="11" l="1"/>
  <c r="E24" i="11"/>
  <c r="F24" i="11"/>
  <c r="D39" i="5"/>
  <c r="D40" i="5" s="1"/>
  <c r="E51" i="11" l="1"/>
  <c r="F51" i="11"/>
  <c r="G59" i="3" l="1"/>
  <c r="G73" i="3" s="1"/>
  <c r="G25" i="8"/>
  <c r="G31" i="8" s="1"/>
  <c r="G50" i="3" s="1"/>
  <c r="G64" i="3" s="1"/>
  <c r="G27" i="8" l="1"/>
  <c r="F16" i="6" s="1"/>
  <c r="G60" i="3"/>
  <c r="G74" i="3" s="1"/>
  <c r="G47" i="3"/>
  <c r="G48" i="3" s="1"/>
  <c r="G51" i="3"/>
  <c r="G65" i="3" s="1"/>
  <c r="E11" i="10" l="1"/>
  <c r="E19" i="10" s="1"/>
  <c r="E21" i="10" s="1"/>
  <c r="F23" i="6" s="1"/>
  <c r="G62" i="3"/>
  <c r="G76" i="3" s="1"/>
  <c r="F22" i="6"/>
  <c r="E39" i="5" l="1"/>
  <c r="E40" i="5" s="1"/>
  <c r="G23" i="6"/>
  <c r="E23" i="10"/>
  <c r="E38" i="10" s="1"/>
  <c r="F20" i="6"/>
  <c r="G50" i="6" s="1"/>
  <c r="F50" i="6" l="1"/>
  <c r="E24" i="10"/>
</calcChain>
</file>

<file path=xl/comments1.xml><?xml version="1.0" encoding="utf-8"?>
<comments xmlns="http://schemas.openxmlformats.org/spreadsheetml/2006/main">
  <authors>
    <author>po2u</author>
  </authors>
  <commentList>
    <comment ref="G19" authorId="0">
      <text>
        <r>
          <rPr>
            <b/>
            <sz val="8"/>
            <color indexed="81"/>
            <rFont val="Tahoma"/>
            <family val="2"/>
            <charset val="204"/>
          </rPr>
          <t>po2u:</t>
        </r>
        <r>
          <rPr>
            <sz val="8"/>
            <color indexed="81"/>
            <rFont val="Tahoma"/>
            <family val="2"/>
            <charset val="204"/>
          </rPr>
          <t xml:space="preserve">
было 243 наше предложение</t>
        </r>
      </text>
    </comment>
    <comment ref="G20" authorId="0">
      <text>
        <r>
          <rPr>
            <b/>
            <sz val="8"/>
            <color indexed="81"/>
            <rFont val="Tahoma"/>
            <family val="2"/>
            <charset val="204"/>
          </rPr>
          <t>po2u:</t>
        </r>
        <r>
          <rPr>
            <sz val="8"/>
            <color indexed="81"/>
            <rFont val="Tahoma"/>
            <family val="2"/>
            <charset val="204"/>
          </rPr>
          <t xml:space="preserve">
было 93 чел.</t>
        </r>
      </text>
    </comment>
  </commentList>
</comments>
</file>

<file path=xl/sharedStrings.xml><?xml version="1.0" encoding="utf-8"?>
<sst xmlns="http://schemas.openxmlformats.org/spreadsheetml/2006/main" count="688" uniqueCount="202">
  <si>
    <t>№ п/п</t>
  </si>
  <si>
    <t>Наименование</t>
  </si>
  <si>
    <t>Ед.изм.</t>
  </si>
  <si>
    <t>2017 г</t>
  </si>
  <si>
    <t>2018 г</t>
  </si>
  <si>
    <t>2019 г</t>
  </si>
  <si>
    <t>2020 г</t>
  </si>
  <si>
    <t>2021 г</t>
  </si>
  <si>
    <t>2922 г</t>
  </si>
  <si>
    <t>2023 г</t>
  </si>
  <si>
    <t>2024 г</t>
  </si>
  <si>
    <t>2025 г</t>
  </si>
  <si>
    <t>2026 г</t>
  </si>
  <si>
    <t>2027 г</t>
  </si>
  <si>
    <t>1.</t>
  </si>
  <si>
    <t>Величина необходимой тепловой мощности</t>
  </si>
  <si>
    <t xml:space="preserve"> Гкал/час</t>
  </si>
  <si>
    <t>2.</t>
  </si>
  <si>
    <t>Полезный отпуск тепловой энергии</t>
  </si>
  <si>
    <t>тыс.Гкал</t>
  </si>
  <si>
    <t>отпуск тепловой энергии</t>
  </si>
  <si>
    <t>3.</t>
  </si>
  <si>
    <t>Потери в тепловых сетях</t>
  </si>
  <si>
    <t>% к ПО</t>
  </si>
  <si>
    <t>расход электроэнергии</t>
  </si>
  <si>
    <t>4.</t>
  </si>
  <si>
    <t>Удельный расход электроэнергии на полезный отпуск ТЭ</t>
  </si>
  <si>
    <t>кВт*ч/  Гкал</t>
  </si>
  <si>
    <t>расход воды</t>
  </si>
  <si>
    <t>5.</t>
  </si>
  <si>
    <t>Удельный расход воды на полезный отпуск ТЭ</t>
  </si>
  <si>
    <t>м3/Гкал</t>
  </si>
  <si>
    <t>6.</t>
  </si>
  <si>
    <t>Удельный расход топлива:</t>
  </si>
  <si>
    <t>кг.у.т/  Гкал</t>
  </si>
  <si>
    <t>6.2</t>
  </si>
  <si>
    <t>угля</t>
  </si>
  <si>
    <t>7.</t>
  </si>
  <si>
    <t>Базовый уровень операционных расходов</t>
  </si>
  <si>
    <t>7.1.</t>
  </si>
  <si>
    <t>Операционные расходы</t>
  </si>
  <si>
    <t>тыс.руб.</t>
  </si>
  <si>
    <t>8.</t>
  </si>
  <si>
    <t>Неподконтрольные расходы</t>
  </si>
  <si>
    <t>9.</t>
  </si>
  <si>
    <t xml:space="preserve">Цена топлива (с учётом транспортировки) </t>
  </si>
  <si>
    <t>руб./тут</t>
  </si>
  <si>
    <t>10.</t>
  </si>
  <si>
    <t>Цена электроэнергии</t>
  </si>
  <si>
    <t>руб/кВтч</t>
  </si>
  <si>
    <t>11.</t>
  </si>
  <si>
    <t>Цена воды</t>
  </si>
  <si>
    <t>руб/м.3.</t>
  </si>
  <si>
    <t>Итого НВВ</t>
  </si>
  <si>
    <t>12.</t>
  </si>
  <si>
    <t>11редельный размер расходов на реконструкцию объектов инфраструктуры теплоснабжения в структуре тарифов (без НДС)</t>
  </si>
  <si>
    <t>13.</t>
  </si>
  <si>
    <t>Нормативный уровень прибыли, % к НВВ без прибыли</t>
  </si>
  <si>
    <t>%</t>
  </si>
  <si>
    <t>НВВ</t>
  </si>
  <si>
    <t>14.</t>
  </si>
  <si>
    <t>Предельный рост необходимой валовой выручки (НВВ) концессионера по деятельности по теплоснабжению</t>
  </si>
  <si>
    <t>15.</t>
  </si>
  <si>
    <t xml:space="preserve">Уровень аварийности в системе теплоснабжения с. Таловка </t>
  </si>
  <si>
    <t>кол-во аварий</t>
  </si>
  <si>
    <t>16.</t>
  </si>
  <si>
    <t>Износ тепловых сетей</t>
  </si>
  <si>
    <t xml:space="preserve">                                                                                                                                                                      </t>
  </si>
  <si>
    <t>Индекс потребительских цен (ИПЦ) к предыдущему году</t>
  </si>
  <si>
    <t>Приложение 5.2</t>
  </si>
  <si>
    <t>Расчет операционных (подконтрольных) расходов
на каждый год долгосрочного периода регулирования</t>
  </si>
  <si>
    <t>№
п. п.</t>
  </si>
  <si>
    <t>Параметры расчета расходов</t>
  </si>
  <si>
    <t>Единица измерения</t>
  </si>
  <si>
    <t>Служба</t>
  </si>
  <si>
    <t>1</t>
  </si>
  <si>
    <t>Индекс потребительских цен на расчетный период регулирования (ИПЦ)</t>
  </si>
  <si>
    <t>2</t>
  </si>
  <si>
    <t>Индекс эффективности операционных расходов (ИР)</t>
  </si>
  <si>
    <t>3</t>
  </si>
  <si>
    <t>Индекс изменения количества активов (ИКА)</t>
  </si>
  <si>
    <t>3.1</t>
  </si>
  <si>
    <t>количество условных единиц, относящихся к активам, необходимым
для осуществления регулируемой деятельности</t>
  </si>
  <si>
    <t>у.е.</t>
  </si>
  <si>
    <t>3.2</t>
  </si>
  <si>
    <t>установленная тепловая мощность источника тепловой энергии</t>
  </si>
  <si>
    <t>Гкал/ч</t>
  </si>
  <si>
    <t>4</t>
  </si>
  <si>
    <r>
      <t>Коэффициент эластичности затрат по росту активов (К</t>
    </r>
    <r>
      <rPr>
        <vertAlign val="subscript"/>
        <sz val="11"/>
        <rFont val="Times New Roman"/>
        <family val="1"/>
        <charset val="204"/>
      </rPr>
      <t>эл</t>
    </r>
    <r>
      <rPr>
        <sz val="11"/>
        <rFont val="Times New Roman"/>
        <family val="1"/>
        <charset val="204"/>
      </rPr>
      <t>)</t>
    </r>
  </si>
  <si>
    <t>5</t>
  </si>
  <si>
    <t>Операционные (подконтрольные)
расходы</t>
  </si>
  <si>
    <t>тыс. руб.</t>
  </si>
  <si>
    <r>
      <t>_____</t>
    </r>
    <r>
      <rPr>
        <sz val="11"/>
        <rFont val="Times New Roman"/>
        <family val="1"/>
        <charset val="204"/>
      </rPr>
      <t>Примечания:</t>
    </r>
  </si>
  <si>
    <r>
      <rPr>
        <sz val="11"/>
        <rFont val="Times New Roman"/>
        <family val="1"/>
        <charset val="204"/>
      </rPr>
      <t>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Год i0 - первый год долгосрочного периода регулирования, год i1 - последний год долгосрочного периода регулирования.</t>
    </r>
  </si>
  <si>
    <r>
      <t>_____</t>
    </r>
    <r>
      <rPr>
        <sz val="11"/>
        <rFont val="Times New Roman"/>
        <family val="1"/>
        <charset val="204"/>
      </rPr>
      <t>2.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Строка 3 заполняется в соответствии с пунктом 38 настоящих Методических указаний; строка 3.1 - для организаций, осуществляющих деятельность по передаче тепловой энергии и теплоносителя, в соответствии с приложением 2 к настоящим Методическим указаниям; строка 3.2 - для организаций, осуществляющих деятельность по производству тепловой энергии (мощности), с учетом инвестиционной программы регулируемой организации на соответствующий год.</t>
    </r>
  </si>
  <si>
    <r>
      <rPr>
        <sz val="11"/>
        <rFont val="Times New Roman"/>
        <family val="1"/>
        <charset val="204"/>
      </rPr>
      <t>2.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Строка 3 заполняется в соответствии с пунктом 38 настоящих Методических указаний; строка 3.1 - для организаций, осуществляющих деятельность по передаче тепловой энергии и теплоносителя, в соответствии с приложением 2 к настоящим Методическим указаниям; строка 3.2 - для организаций, осуществляющих деятельность по производству тепловой энергии (мощности), с учетом инвестиционной программы регулируемой организации на соответствующий год.</t>
    </r>
  </si>
  <si>
    <r>
      <t>_____</t>
    </r>
    <r>
      <rPr>
        <sz val="11"/>
        <rFont val="Times New Roman"/>
        <family val="1"/>
        <charset val="204"/>
      </rPr>
      <t>3.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Ст. 5 гр. 4 заполняется по данным таблицы приложения 5.1 к настоящим Методическим указаниям.</t>
    </r>
  </si>
  <si>
    <r>
      <rPr>
        <sz val="11"/>
        <rFont val="Times New Roman"/>
        <family val="1"/>
        <charset val="204"/>
      </rPr>
      <t>3.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Ст. 5 гр. 4 заполняется по данным таблицы приложения 5.1 к настоящим Методическим указаниям.</t>
    </r>
  </si>
  <si>
    <r>
      <t>_____</t>
    </r>
    <r>
      <rPr>
        <sz val="11"/>
        <rFont val="Times New Roman"/>
        <family val="1"/>
        <charset val="204"/>
      </rPr>
      <t>4.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Гр. 5 - n  заполняются  расчетно, как  значение  операционных  (неподконтрольных)  расходов в  предыдущей  графе, умноженное на соответствующие  индексы текущего  года, указанные в строках
1 - 4.</t>
    </r>
  </si>
  <si>
    <r>
      <rPr>
        <sz val="11"/>
        <rFont val="Times New Roman"/>
        <family val="1"/>
        <charset val="204"/>
      </rPr>
      <t>4.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Гр. 5 - n  заполняются  расчетно, как  значение  операционных  (неподконтрольных)  расходов в  предыдущей  графе, умноженное на соответствующие  индексы текущего  года, указанные в строках
1 - 4.</t>
    </r>
  </si>
  <si>
    <t>Реестр неподконтрольных расходов</t>
  </si>
  <si>
    <t>(тыс. руб.)</t>
  </si>
  <si>
    <t>Наименование расхода</t>
  </si>
  <si>
    <r>
      <t xml:space="preserve">Утверждено Службой на </t>
    </r>
    <r>
      <rPr>
        <b/>
        <sz val="11"/>
        <rFont val="Times New Roman"/>
        <family val="1"/>
        <charset val="204"/>
      </rPr>
      <t>2016 г.</t>
    </r>
  </si>
  <si>
    <t xml:space="preserve">1 полуг </t>
  </si>
  <si>
    <t>2 полуг</t>
  </si>
  <si>
    <r>
      <t xml:space="preserve">Утверждено Службой на </t>
    </r>
    <r>
      <rPr>
        <b/>
        <sz val="11"/>
        <rFont val="Times New Roman"/>
        <family val="1"/>
        <charset val="204"/>
      </rPr>
      <t>2017 г.</t>
    </r>
  </si>
  <si>
    <t>1.1</t>
  </si>
  <si>
    <t>Расходы на оплату услуг, оказываемых организациями, осуществляющими регулируемые виды деятельности</t>
  </si>
  <si>
    <t>1.2</t>
  </si>
  <si>
    <t>Арендная плата</t>
  </si>
  <si>
    <t>1.3</t>
  </si>
  <si>
    <t>Концессионная плата</t>
  </si>
  <si>
    <t>1.4</t>
  </si>
  <si>
    <t>Расходы на уплату налогов, сборов и других обязательных платежей, в том числе:</t>
  </si>
  <si>
    <t>1.4.1</t>
  </si>
  <si>
    <t>плата за выбросы и сбросы загрязняющих веществ в окружающую среду, размеще-ние отходов и другие виды негативного воздействия на окружающую среду в пределах установленных нормативов и (или) лимитов</t>
  </si>
  <si>
    <t>1.4.2</t>
  </si>
  <si>
    <t>расходы на обязательное страхование</t>
  </si>
  <si>
    <t>1.4.3</t>
  </si>
  <si>
    <t>иные расходы</t>
  </si>
  <si>
    <t>1.5</t>
  </si>
  <si>
    <t>Отчисления на социальные нужды</t>
  </si>
  <si>
    <t>1.6</t>
  </si>
  <si>
    <t>Расходы по сомнительным долгам</t>
  </si>
  <si>
    <t>1.7</t>
  </si>
  <si>
    <t>Расходы на услуги банков</t>
  </si>
  <si>
    <t>1.8</t>
  </si>
  <si>
    <t>Выплаты соц характера</t>
  </si>
  <si>
    <t>1.9</t>
  </si>
  <si>
    <t>Амортизация основных средств и нематериальных активов</t>
  </si>
  <si>
    <t>1.10</t>
  </si>
  <si>
    <t>Выпадающие доходы</t>
  </si>
  <si>
    <t>1.11</t>
  </si>
  <si>
    <t>Расходы на выплаты по договорам займа и кредитным договорам, включая проценты по ним</t>
  </si>
  <si>
    <t>ИТОГО</t>
  </si>
  <si>
    <t>Налог на прибыль</t>
  </si>
  <si>
    <t>Экономия, определенная в прошедшем долгосрочном периоде регулирования и подлежащая учету в текущем долгосрочном периоде регулирования</t>
  </si>
  <si>
    <t>Итого неподконтрольных расходов</t>
  </si>
  <si>
    <t>Примечания:</t>
  </si>
  <si>
    <t>Год i0 - первый год долгосрочного периода регулирования, год i1 - последний год долгосрочного периода регулирования.</t>
  </si>
  <si>
    <t>Реестр расходов на приобретение энергетических ресурсов, холодной воды и теплоносителя (далее в настоящем приложении - ресурсы)</t>
  </si>
  <si>
    <t>№ п. п.</t>
  </si>
  <si>
    <t>фактически понесенные расходы в году i0 по данным регулируемой организации</t>
  </si>
  <si>
    <t>прогноз расходов на год i0 по данным регулируемой организации</t>
  </si>
  <si>
    <r>
      <t xml:space="preserve">Утверждено Службой на </t>
    </r>
    <r>
      <rPr>
        <b/>
        <sz val="12"/>
        <rFont val="Times New Roman"/>
        <family val="1"/>
        <charset val="204"/>
      </rPr>
      <t>2016</t>
    </r>
    <r>
      <rPr>
        <sz val="12"/>
        <rFont val="Times New Roman"/>
        <family val="1"/>
        <charset val="204"/>
      </rPr>
      <t xml:space="preserve"> г.</t>
    </r>
  </si>
  <si>
    <r>
      <t xml:space="preserve">Утверждено Службой на </t>
    </r>
    <r>
      <rPr>
        <b/>
        <sz val="12"/>
        <rFont val="Times New Roman"/>
        <family val="1"/>
        <charset val="204"/>
      </rPr>
      <t>2017</t>
    </r>
    <r>
      <rPr>
        <sz val="12"/>
        <rFont val="Times New Roman"/>
        <family val="1"/>
        <charset val="204"/>
      </rPr>
      <t xml:space="preserve"> г.</t>
    </r>
  </si>
  <si>
    <t>Расходы на топливо</t>
  </si>
  <si>
    <t>Расходы на электрическую энергию</t>
  </si>
  <si>
    <t>Расходы на тепловую энергию</t>
  </si>
  <si>
    <t>Расходы на холодную воду</t>
  </si>
  <si>
    <t>Расходы на теплоноситель</t>
  </si>
  <si>
    <t>6</t>
  </si>
  <si>
    <t>Гр. 3, 5, n-1 заполняется регулируемой организацией по данным о фактически приобретенных энергетических ресурсах, холодной воды и теплоносителя.</t>
  </si>
  <si>
    <t>Строки 1 - 5 заполняются по данным Приложений 4.4, 4.7 и 4.8 к настоящим Методическим указаниям.</t>
  </si>
  <si>
    <t>Расчет необходимой валовой выручки методом индексации установленных тарифов</t>
  </si>
  <si>
    <r>
      <t>Утверждено Службой на</t>
    </r>
    <r>
      <rPr>
        <b/>
        <sz val="12"/>
        <rFont val="Times New Roman"/>
        <family val="1"/>
        <charset val="204"/>
      </rPr>
      <t xml:space="preserve"> 2016 г.</t>
    </r>
  </si>
  <si>
    <r>
      <t>Утверждено Службой на</t>
    </r>
    <r>
      <rPr>
        <b/>
        <sz val="12"/>
        <rFont val="Times New Roman"/>
        <family val="1"/>
        <charset val="204"/>
      </rPr>
      <t xml:space="preserve"> 2017 г.</t>
    </r>
  </si>
  <si>
    <t>Операционные (подконтрольные) расходы</t>
  </si>
  <si>
    <t>Расходы на приобретение (производство) энергетических ресурсов, холодной воды и теплоносителя</t>
  </si>
  <si>
    <t>Прибыль (предпринимательская)</t>
  </si>
  <si>
    <r>
      <t xml:space="preserve">Результаты деятельности до перехода к регулированию цен (тарифов) на основе долгосрочных параметров регулирования </t>
    </r>
    <r>
      <rPr>
        <b/>
        <sz val="11"/>
        <rFont val="Times New Roman"/>
        <family val="1"/>
        <charset val="204"/>
      </rPr>
      <t>(выпадающие доходы)</t>
    </r>
  </si>
  <si>
    <r>
      <t>Корректировка с целью учета отклонения параметров расчета тарифов от значений, учтенных при установлении тарифов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(балансировка выручки)</t>
    </r>
  </si>
  <si>
    <t>7</t>
  </si>
  <si>
    <t>Корректировка с учетом надежности и качества реализуемых товаров (оказываемых услуг), подлежащая учету в НВВ</t>
  </si>
  <si>
    <t>8</t>
  </si>
  <si>
    <t>Корректировка НВВ в связи с изменением (неисполнением) инвестиционной программы</t>
  </si>
  <si>
    <t>9</t>
  </si>
  <si>
    <t>Корректировка, подлежащая учету в НВВ и учитывающая отклонение фактических показателей энергосбережения и повышения энергетической эффективности от установленных плановых (рас-четных) показателей и отклонение сроков реализации программы в области энергосбережения и повышения энергетической эффективности от установленных сроков реализации такой программы</t>
  </si>
  <si>
    <t>10</t>
  </si>
  <si>
    <t>ИТОГО необходимая валовая выручка</t>
  </si>
  <si>
    <t>Расходы на производство теплоносителя (ГВС)</t>
  </si>
  <si>
    <t>11</t>
  </si>
  <si>
    <t>НВВ на производство тепловой энергии</t>
  </si>
  <si>
    <t>Полезный отпуск</t>
  </si>
  <si>
    <t>7 % от НВВ</t>
  </si>
  <si>
    <t>в т.ч. на инвестиции</t>
  </si>
  <si>
    <t>Прибыль</t>
  </si>
  <si>
    <t>другие внерелизационные расходы</t>
  </si>
  <si>
    <t>расходы по сомнительным долгам</t>
  </si>
  <si>
    <t>расходы на капитальные вложения (инвестиции)</t>
  </si>
  <si>
    <t>Амортизация  (инвестиции)</t>
  </si>
  <si>
    <t>денежные выплаты социального характера (по Коллективному договору)</t>
  </si>
  <si>
    <t>Предпринимательская прибыль</t>
  </si>
  <si>
    <t>нормативная прибыль</t>
  </si>
  <si>
    <t>предельный расход на вложения инвестиций 7%</t>
  </si>
  <si>
    <t>норм.ур.прибыли</t>
  </si>
  <si>
    <t>Тигильский ЭУ</t>
  </si>
  <si>
    <t>Тигиль</t>
  </si>
  <si>
    <t>Седанка</t>
  </si>
  <si>
    <t>Всего</t>
  </si>
  <si>
    <t>числ</t>
  </si>
  <si>
    <t>ПО</t>
  </si>
  <si>
    <t>Показатели для подготовки конкурсной документация на право заключения концессионного соглашения в отношении объектов теплоснабжения, находящихся в муниципальной собственности муниципального образования сельского поселения "село Тигиль" и  муниципального образования сельского поселения "село Седанка" Тигильского района Камчатского края</t>
  </si>
  <si>
    <t>Удельный расход топлива (угля):</t>
  </si>
  <si>
    <t>Уровень аварийности в системе теплоснабжения с. Тигиль</t>
  </si>
  <si>
    <t>Цена топлива (с учётом транспортировки) угля</t>
  </si>
  <si>
    <t xml:space="preserve">Уровень аварийности в системе теплоснабжения с. Седанка </t>
  </si>
  <si>
    <t>Показатели для подготовки конкурсной документация на право заключения концессионного соглашения в отношении объектов теплоснабжения, находящихся в муниципальной собственности муниципального образования сельского поселения "село Седанка" Тигильского района Камчатского края</t>
  </si>
  <si>
    <t>Показатели для подготовки конкурсной документация на право заключения концессионного соглашения в отношении объектов теплоснабжения, находящихся в муниципальной собственности муниципального образования сельского поселения "село Тигиль" Тигильского района Камчатского края</t>
  </si>
  <si>
    <t>% от отпуска тепловой энергии в сеть</t>
  </si>
  <si>
    <t>Предельный размер расходов на реконструкцию объектов инфраструктуры теплоснабжения в структуре тарифов (без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</si>
</sst>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#,##0.000"/>
    <numFmt numFmtId="165" formatCode="_(* #,##0_);_(* \(#,##0\);_(* &quot;-&quot;_);_(@_)"/>
    <numFmt numFmtId="166" formatCode="0.0%"/>
    <numFmt numFmtId="167" formatCode="0.000"/>
    <numFmt numFmtId="168" formatCode="_-* #,##0_р_._-;\-* #,##0_р_._-;_-* &quot;-&quot;??_р_._-;_-@_-"/>
    <numFmt numFmtId="169" formatCode="0.0"/>
    <numFmt numFmtId="170" formatCode="#,##0.0000"/>
    <numFmt numFmtId="171" formatCode="_-* #,##0.0_р_._-;\-* #,##0.0_р_._-;_-* &quot;-&quot;??_р_._-;_-@_-"/>
  </numFmts>
  <fonts count="3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0"/>
      <color theme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b/>
      <sz val="12"/>
      <name val="Times New Roman"/>
      <family val="1"/>
      <charset val="204"/>
    </font>
    <font>
      <i/>
      <sz val="11"/>
      <color rgb="FF0070C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215">
    <xf numFmtId="0" fontId="0" fillId="0" borderId="0" xfId="0"/>
    <xf numFmtId="4" fontId="3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10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top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0" fontId="0" fillId="2" borderId="0" xfId="0" applyFill="1"/>
    <xf numFmtId="0" fontId="12" fillId="2" borderId="0" xfId="0" applyNumberFormat="1" applyFont="1" applyFill="1" applyBorder="1" applyAlignment="1">
      <alignment horizontal="center" wrapText="1"/>
    </xf>
    <xf numFmtId="0" fontId="13" fillId="2" borderId="0" xfId="0" applyFont="1" applyFill="1"/>
    <xf numFmtId="0" fontId="6" fillId="2" borderId="1" xfId="0" applyNumberFormat="1" applyFont="1" applyFill="1" applyBorder="1" applyAlignment="1">
      <alignment horizontal="center" vertical="top" wrapText="1"/>
    </xf>
    <xf numFmtId="0" fontId="14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NumberFormat="1" applyFont="1" applyFill="1" applyBorder="1" applyAlignment="1">
      <alignment horizontal="center" vertical="top"/>
    </xf>
    <xf numFmtId="49" fontId="6" fillId="2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6" fillId="2" borderId="1" xfId="0" applyNumberFormat="1" applyFont="1" applyFill="1" applyBorder="1" applyAlignment="1">
      <alignment vertical="top"/>
    </xf>
    <xf numFmtId="166" fontId="6" fillId="2" borderId="1" xfId="9" applyNumberFormat="1" applyFont="1" applyFill="1" applyBorder="1" applyAlignment="1">
      <alignment vertical="center"/>
    </xf>
    <xf numFmtId="0" fontId="6" fillId="2" borderId="1" xfId="0" applyNumberFormat="1" applyFont="1" applyFill="1" applyBorder="1" applyAlignment="1">
      <alignment vertical="top" wrapText="1"/>
    </xf>
    <xf numFmtId="9" fontId="6" fillId="2" borderId="1" xfId="9" applyFont="1" applyFill="1" applyBorder="1" applyAlignment="1">
      <alignment vertical="top"/>
    </xf>
    <xf numFmtId="166" fontId="15" fillId="0" borderId="1" xfId="9" applyNumberFormat="1" applyFont="1" applyBorder="1" applyAlignment="1">
      <alignment vertical="top" wrapText="1"/>
    </xf>
    <xf numFmtId="1" fontId="6" fillId="2" borderId="1" xfId="0" applyNumberFormat="1" applyFont="1" applyFill="1" applyBorder="1" applyAlignment="1">
      <alignment vertical="top"/>
    </xf>
    <xf numFmtId="3" fontId="2" fillId="2" borderId="1" xfId="0" applyNumberFormat="1" applyFont="1" applyFill="1" applyBorder="1" applyAlignment="1">
      <alignment vertical="top" wrapText="1"/>
    </xf>
    <xf numFmtId="49" fontId="6" fillId="2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0" fontId="6" fillId="2" borderId="0" xfId="0" applyNumberFormat="1" applyFont="1" applyFill="1" applyBorder="1" applyAlignment="1">
      <alignment vertical="top" wrapText="1"/>
    </xf>
    <xf numFmtId="0" fontId="6" fillId="2" borderId="0" xfId="0" applyNumberFormat="1" applyFont="1" applyFill="1" applyBorder="1" applyAlignment="1">
      <alignment vertical="top"/>
    </xf>
    <xf numFmtId="0" fontId="17" fillId="2" borderId="0" xfId="0" applyFont="1" applyFill="1"/>
    <xf numFmtId="0" fontId="18" fillId="2" borderId="0" xfId="0" applyNumberFormat="1" applyFont="1" applyFill="1" applyBorder="1" applyAlignment="1"/>
    <xf numFmtId="0" fontId="6" fillId="2" borderId="0" xfId="0" applyNumberFormat="1" applyFont="1" applyFill="1" applyBorder="1" applyAlignment="1">
      <alignment horizontal="left"/>
    </xf>
    <xf numFmtId="0" fontId="18" fillId="2" borderId="0" xfId="0" applyNumberFormat="1" applyFont="1" applyFill="1" applyBorder="1" applyAlignment="1">
      <alignment vertical="top" wrapText="1"/>
    </xf>
    <xf numFmtId="0" fontId="19" fillId="2" borderId="0" xfId="0" applyFont="1" applyFill="1"/>
    <xf numFmtId="0" fontId="6" fillId="2" borderId="7" xfId="0" applyNumberFormat="1" applyFont="1" applyFill="1" applyBorder="1" applyAlignment="1">
      <alignment horizontal="center" vertical="top"/>
    </xf>
    <xf numFmtId="0" fontId="6" fillId="2" borderId="6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3" fontId="6" fillId="2" borderId="1" xfId="0" applyNumberFormat="1" applyFont="1" applyFill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3" fontId="6" fillId="0" borderId="1" xfId="0" applyNumberFormat="1" applyFont="1" applyBorder="1" applyAlignment="1">
      <alignment vertical="center" wrapText="1"/>
    </xf>
    <xf numFmtId="2" fontId="6" fillId="2" borderId="1" xfId="0" applyNumberFormat="1" applyFont="1" applyFill="1" applyBorder="1" applyAlignment="1">
      <alignment vertical="top"/>
    </xf>
    <xf numFmtId="1" fontId="0" fillId="2" borderId="0" xfId="0" applyNumberFormat="1" applyFill="1"/>
    <xf numFmtId="0" fontId="6" fillId="2" borderId="0" xfId="0" applyNumberFormat="1" applyFont="1" applyFill="1" applyBorder="1" applyAlignment="1">
      <alignment horizontal="left" vertical="top"/>
    </xf>
    <xf numFmtId="0" fontId="6" fillId="2" borderId="7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/>
    </xf>
    <xf numFmtId="0" fontId="14" fillId="2" borderId="1" xfId="0" applyFont="1" applyFill="1" applyBorder="1" applyAlignment="1">
      <alignment vertical="top"/>
    </xf>
    <xf numFmtId="0" fontId="6" fillId="2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vertical="top"/>
    </xf>
    <xf numFmtId="0" fontId="6" fillId="2" borderId="1" xfId="0" applyNumberFormat="1" applyFont="1" applyFill="1" applyBorder="1" applyAlignment="1">
      <alignment horizontal="left"/>
    </xf>
    <xf numFmtId="167" fontId="6" fillId="2" borderId="1" xfId="0" applyNumberFormat="1" applyFont="1" applyFill="1" applyBorder="1" applyAlignment="1">
      <alignment vertical="top"/>
    </xf>
    <xf numFmtId="4" fontId="14" fillId="2" borderId="1" xfId="0" applyNumberFormat="1" applyFont="1" applyFill="1" applyBorder="1" applyAlignment="1">
      <alignment vertical="top"/>
    </xf>
    <xf numFmtId="0" fontId="20" fillId="2" borderId="0" xfId="0" applyNumberFormat="1" applyFont="1" applyFill="1" applyBorder="1" applyAlignment="1">
      <alignment horizontal="left"/>
    </xf>
    <xf numFmtId="0" fontId="20" fillId="2" borderId="1" xfId="0" applyFont="1" applyFill="1" applyBorder="1" applyAlignment="1">
      <alignment vertical="top"/>
    </xf>
    <xf numFmtId="4" fontId="20" fillId="2" borderId="1" xfId="0" applyNumberFormat="1" applyFont="1" applyFill="1" applyBorder="1" applyAlignment="1">
      <alignment vertical="top"/>
    </xf>
    <xf numFmtId="4" fontId="20" fillId="2" borderId="1" xfId="0" applyNumberFormat="1" applyFont="1" applyFill="1" applyBorder="1" applyAlignment="1">
      <alignment horizontal="right" vertical="top"/>
    </xf>
    <xf numFmtId="49" fontId="6" fillId="2" borderId="0" xfId="0" applyNumberFormat="1" applyFont="1" applyFill="1" applyBorder="1" applyAlignment="1">
      <alignment horizontal="right" vertical="top"/>
    </xf>
    <xf numFmtId="0" fontId="14" fillId="2" borderId="0" xfId="0" applyNumberFormat="1" applyFont="1" applyFill="1" applyBorder="1" applyAlignment="1">
      <alignment horizontal="left"/>
    </xf>
    <xf numFmtId="0" fontId="0" fillId="2" borderId="0" xfId="0" applyFill="1" applyAlignment="1">
      <alignment horizontal="right"/>
    </xf>
    <xf numFmtId="0" fontId="1" fillId="2" borderId="0" xfId="0" applyFont="1" applyFill="1"/>
    <xf numFmtId="0" fontId="17" fillId="0" borderId="0" xfId="0" applyFont="1" applyFill="1"/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left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left" wrapText="1"/>
    </xf>
    <xf numFmtId="164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/>
    <xf numFmtId="4" fontId="6" fillId="0" borderId="2" xfId="0" applyNumberFormat="1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center"/>
    </xf>
    <xf numFmtId="0" fontId="17" fillId="0" borderId="1" xfId="0" applyFont="1" applyFill="1" applyBorder="1"/>
    <xf numFmtId="10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right" vertical="center"/>
    </xf>
    <xf numFmtId="3" fontId="6" fillId="0" borderId="2" xfId="0" applyNumberFormat="1" applyFont="1" applyFill="1" applyBorder="1" applyAlignment="1">
      <alignment horizontal="right" vertical="center"/>
    </xf>
    <xf numFmtId="10" fontId="6" fillId="0" borderId="2" xfId="0" applyNumberFormat="1" applyFont="1" applyFill="1" applyBorder="1" applyAlignment="1">
      <alignment vertical="center"/>
    </xf>
    <xf numFmtId="0" fontId="6" fillId="0" borderId="0" xfId="0" applyFont="1" applyFill="1"/>
    <xf numFmtId="2" fontId="6" fillId="0" borderId="0" xfId="0" applyNumberFormat="1" applyFont="1" applyFill="1"/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2" fillId="2" borderId="0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top"/>
    </xf>
    <xf numFmtId="0" fontId="6" fillId="2" borderId="0" xfId="0" applyNumberFormat="1" applyFont="1" applyFill="1" applyBorder="1" applyAlignment="1">
      <alignment horizontal="left" vertical="top"/>
    </xf>
    <xf numFmtId="0" fontId="6" fillId="2" borderId="7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/>
    <xf numFmtId="0" fontId="15" fillId="0" borderId="0" xfId="0" applyFont="1"/>
    <xf numFmtId="0" fontId="15" fillId="0" borderId="0" xfId="0" applyFont="1" applyFill="1" applyAlignment="1">
      <alignment horizontal="center" vertical="center"/>
    </xf>
    <xf numFmtId="0" fontId="15" fillId="0" borderId="0" xfId="0" applyFont="1" applyAlignment="1"/>
    <xf numFmtId="0" fontId="23" fillId="0" borderId="0" xfId="0" applyFont="1"/>
    <xf numFmtId="0" fontId="15" fillId="0" borderId="0" xfId="0" applyFont="1" applyAlignment="1">
      <alignment horizontal="center"/>
    </xf>
    <xf numFmtId="43" fontId="15" fillId="0" borderId="0" xfId="12" applyFont="1" applyAlignment="1">
      <alignment horizontal="center" vertical="center"/>
    </xf>
    <xf numFmtId="0" fontId="15" fillId="0" borderId="0" xfId="0" applyFont="1" applyAlignment="1">
      <alignment horizontal="right"/>
    </xf>
    <xf numFmtId="1" fontId="15" fillId="0" borderId="0" xfId="0" applyNumberFormat="1" applyFont="1"/>
    <xf numFmtId="43" fontId="15" fillId="0" borderId="0" xfId="12" applyFont="1"/>
    <xf numFmtId="168" fontId="15" fillId="0" borderId="0" xfId="12" applyNumberFormat="1" applyFont="1"/>
    <xf numFmtId="49" fontId="15" fillId="0" borderId="0" xfId="0" applyNumberFormat="1" applyFont="1" applyAlignment="1">
      <alignment horizontal="right"/>
    </xf>
    <xf numFmtId="43" fontId="15" fillId="0" borderId="0" xfId="11" applyFont="1" applyAlignment="1">
      <alignment horizontal="right" vertical="center"/>
    </xf>
    <xf numFmtId="43" fontId="15" fillId="0" borderId="0" xfId="0" applyNumberFormat="1" applyFont="1"/>
    <xf numFmtId="9" fontId="15" fillId="0" borderId="0" xfId="9" applyFont="1" applyAlignment="1">
      <alignment horizontal="right" vertical="center"/>
    </xf>
    <xf numFmtId="4" fontId="15" fillId="0" borderId="0" xfId="0" applyNumberFormat="1" applyFont="1" applyAlignment="1">
      <alignment horizontal="center" vertical="center"/>
    </xf>
    <xf numFmtId="43" fontId="15" fillId="0" borderId="0" xfId="0" applyNumberFormat="1" applyFont="1" applyAlignment="1"/>
    <xf numFmtId="10" fontId="15" fillId="0" borderId="0" xfId="0" applyNumberFormat="1" applyFont="1" applyAlignment="1"/>
    <xf numFmtId="3" fontId="3" fillId="0" borderId="1" xfId="0" applyNumberFormat="1" applyFont="1" applyFill="1" applyBorder="1" applyAlignment="1" applyProtection="1">
      <alignment horizontal="right" vertical="center"/>
    </xf>
    <xf numFmtId="168" fontId="15" fillId="0" borderId="0" xfId="0" applyNumberFormat="1" applyFont="1"/>
    <xf numFmtId="1" fontId="15" fillId="0" borderId="0" xfId="0" applyNumberFormat="1" applyFont="1" applyAlignment="1"/>
    <xf numFmtId="4" fontId="0" fillId="2" borderId="0" xfId="0" applyNumberFormat="1" applyFill="1"/>
    <xf numFmtId="4" fontId="6" fillId="3" borderId="1" xfId="0" applyNumberFormat="1" applyFont="1" applyFill="1" applyBorder="1" applyAlignment="1">
      <alignment horizontal="center" vertical="center"/>
    </xf>
    <xf numFmtId="169" fontId="0" fillId="0" borderId="0" xfId="0" applyNumberFormat="1"/>
    <xf numFmtId="0" fontId="3" fillId="0" borderId="2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left" wrapText="1"/>
    </xf>
    <xf numFmtId="49" fontId="3" fillId="0" borderId="5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wrapText="1"/>
    </xf>
    <xf numFmtId="0" fontId="0" fillId="2" borderId="0" xfId="0" applyFill="1" applyAlignment="1">
      <alignment horizontal="center"/>
    </xf>
    <xf numFmtId="4" fontId="17" fillId="0" borderId="0" xfId="0" applyNumberFormat="1" applyFont="1" applyFill="1" applyAlignment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/>
    </xf>
    <xf numFmtId="2" fontId="6" fillId="3" borderId="1" xfId="0" applyNumberFormat="1" applyFont="1" applyFill="1" applyBorder="1" applyAlignment="1">
      <alignment vertical="top"/>
    </xf>
    <xf numFmtId="1" fontId="6" fillId="3" borderId="1" xfId="0" applyNumberFormat="1" applyFont="1" applyFill="1" applyBorder="1" applyAlignment="1">
      <alignment vertical="top"/>
    </xf>
    <xf numFmtId="3" fontId="2" fillId="3" borderId="1" xfId="0" applyNumberFormat="1" applyFont="1" applyFill="1" applyBorder="1" applyAlignment="1">
      <alignment vertical="top" wrapText="1"/>
    </xf>
    <xf numFmtId="2" fontId="6" fillId="4" borderId="1" xfId="0" applyNumberFormat="1" applyFont="1" applyFill="1" applyBorder="1" applyAlignment="1">
      <alignment vertical="top"/>
    </xf>
    <xf numFmtId="3" fontId="6" fillId="3" borderId="1" xfId="0" applyNumberFormat="1" applyFont="1" applyFill="1" applyBorder="1" applyAlignment="1">
      <alignment vertical="top"/>
    </xf>
    <xf numFmtId="4" fontId="6" fillId="3" borderId="1" xfId="0" applyNumberFormat="1" applyFont="1" applyFill="1" applyBorder="1" applyAlignment="1">
      <alignment vertical="top"/>
    </xf>
    <xf numFmtId="167" fontId="0" fillId="2" borderId="0" xfId="0" applyNumberFormat="1" applyFill="1" applyAlignment="1">
      <alignment horizontal="center"/>
    </xf>
    <xf numFmtId="4" fontId="24" fillId="0" borderId="1" xfId="0" applyNumberFormat="1" applyFont="1" applyFill="1" applyBorder="1" applyAlignment="1">
      <alignment vertical="top"/>
    </xf>
    <xf numFmtId="2" fontId="6" fillId="2" borderId="0" xfId="0" applyNumberFormat="1" applyFont="1" applyFill="1" applyBorder="1" applyAlignment="1">
      <alignment vertical="top"/>
    </xf>
    <xf numFmtId="1" fontId="6" fillId="2" borderId="0" xfId="0" applyNumberFormat="1" applyFont="1" applyFill="1" applyBorder="1" applyAlignment="1">
      <alignment vertical="top"/>
    </xf>
    <xf numFmtId="3" fontId="24" fillId="2" borderId="1" xfId="0" applyNumberFormat="1" applyFont="1" applyFill="1" applyBorder="1" applyAlignment="1">
      <alignment vertical="top"/>
    </xf>
    <xf numFmtId="3" fontId="6" fillId="5" borderId="1" xfId="0" applyNumberFormat="1" applyFont="1" applyFill="1" applyBorder="1" applyAlignment="1">
      <alignment vertical="top"/>
    </xf>
    <xf numFmtId="0" fontId="15" fillId="0" borderId="0" xfId="0" applyFont="1" applyAlignment="1">
      <alignment horizontal="right"/>
    </xf>
    <xf numFmtId="3" fontId="6" fillId="0" borderId="1" xfId="0" applyNumberFormat="1" applyFont="1" applyFill="1" applyBorder="1" applyAlignment="1">
      <alignment vertical="top"/>
    </xf>
    <xf numFmtId="3" fontId="0" fillId="2" borderId="0" xfId="0" applyNumberFormat="1" applyFill="1"/>
    <xf numFmtId="2" fontId="6" fillId="3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vertical="center" wrapText="1"/>
    </xf>
    <xf numFmtId="170" fontId="17" fillId="0" borderId="0" xfId="0" applyNumberFormat="1" applyFont="1" applyFill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27" fillId="2" borderId="1" xfId="0" applyNumberFormat="1" applyFont="1" applyFill="1" applyBorder="1" applyAlignment="1">
      <alignment horizontal="right" vertical="top"/>
    </xf>
    <xf numFmtId="4" fontId="20" fillId="3" borderId="1" xfId="0" applyNumberFormat="1" applyFont="1" applyFill="1" applyBorder="1" applyAlignment="1">
      <alignment horizontal="right" vertical="top"/>
    </xf>
    <xf numFmtId="4" fontId="17" fillId="0" borderId="0" xfId="0" applyNumberFormat="1" applyFont="1" applyFill="1"/>
    <xf numFmtId="0" fontId="20" fillId="3" borderId="1" xfId="0" applyFont="1" applyFill="1" applyBorder="1" applyAlignment="1">
      <alignment vertical="top"/>
    </xf>
    <xf numFmtId="0" fontId="24" fillId="2" borderId="1" xfId="0" applyFont="1" applyFill="1" applyBorder="1" applyAlignment="1">
      <alignment vertical="top"/>
    </xf>
    <xf numFmtId="0" fontId="27" fillId="2" borderId="1" xfId="0" applyFont="1" applyFill="1" applyBorder="1" applyAlignment="1">
      <alignment vertical="top"/>
    </xf>
    <xf numFmtId="43" fontId="0" fillId="2" borderId="0" xfId="0" applyNumberFormat="1" applyFill="1"/>
    <xf numFmtId="2" fontId="0" fillId="2" borderId="0" xfId="0" applyNumberFormat="1" applyFill="1"/>
    <xf numFmtId="171" fontId="0" fillId="2" borderId="0" xfId="0" applyNumberFormat="1" applyFill="1"/>
    <xf numFmtId="2" fontId="15" fillId="0" borderId="0" xfId="0" applyNumberFormat="1" applyFont="1"/>
    <xf numFmtId="2" fontId="28" fillId="2" borderId="0" xfId="0" applyNumberFormat="1" applyFont="1" applyFill="1"/>
    <xf numFmtId="1" fontId="29" fillId="0" borderId="0" xfId="0" applyNumberFormat="1" applyFont="1"/>
    <xf numFmtId="164" fontId="6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2" fontId="6" fillId="3" borderId="1" xfId="0" applyNumberFormat="1" applyFont="1" applyFill="1" applyBorder="1" applyAlignment="1">
      <alignment horizontal="center"/>
    </xf>
    <xf numFmtId="0" fontId="17" fillId="0" borderId="0" xfId="0" applyFont="1" applyFill="1" applyBorder="1"/>
    <xf numFmtId="164" fontId="3" fillId="0" borderId="1" xfId="0" applyNumberFormat="1" applyFont="1" applyFill="1" applyBorder="1" applyAlignment="1" applyProtection="1">
      <alignment horizontal="right" vertical="center"/>
    </xf>
    <xf numFmtId="10" fontId="3" fillId="0" borderId="1" xfId="13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Alignment="1">
      <alignment horizont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0" fontId="18" fillId="2" borderId="0" xfId="0" applyNumberFormat="1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2" fillId="2" borderId="0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9" fillId="2" borderId="0" xfId="0" applyFont="1" applyFill="1" applyAlignment="1">
      <alignment horizont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</cellXfs>
  <cellStyles count="14">
    <cellStyle name="Excel Built-in Normal" xfId="1"/>
    <cellStyle name="Гиперссылка 2" xfId="2"/>
    <cellStyle name="Обычный" xfId="0" builtinId="0"/>
    <cellStyle name="Обычный 2" xfId="3"/>
    <cellStyle name="Обычный 2 2" xfId="4"/>
    <cellStyle name="Обычный 3" xfId="5"/>
    <cellStyle name="Обычный 3 2" xfId="6"/>
    <cellStyle name="Обычный 4" xfId="7"/>
    <cellStyle name="Процентный" xfId="13" builtinId="5"/>
    <cellStyle name="Процентный 2" xfId="8"/>
    <cellStyle name="Процентный 3" xfId="9"/>
    <cellStyle name="Финансовый" xfId="12" builtinId="3"/>
    <cellStyle name="Финансовый [0] 2" xfId="10"/>
    <cellStyle name="Финансовый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&#1058;&#1072;&#1088;&#1080;&#1092;2018\&#1058;&#1072;&#1088;&#1080;&#1092;&#1099;%20&#1058;&#1045;&#1055;&#1051;&#1054;%202018&#1075;\&#1056;&#1072;&#1089;&#1095;&#1077;&#1090;%20&#1058;&#1069;%20&#1058;&#1080;&#1075;&#1080;&#1083;&#1100;&#1089;&#1082;%20&#1052;&#1056;%202018%20&#1057;&#1083;&#1091;&#1078;&#1073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&#1050;&#1086;&#1085;&#1094;&#1077;&#1089;&#1089;&#1080;&#1103;%202017&#1075;\1%20&#1048;&#1085;&#1080;&#1094;&#1080;&#1072;&#1090;&#1080;&#1074;&#1072;%20&#1058;&#1045;&#1055;&#1051;&#1054;%20&#1058;&#1080;&#1075;,&#1053;&#1080;&#1082;,&#1052;&#1080;&#1083;\&#1048;&#1055;&#1056;%20&#1058;&#1080;&#1075;&#1080;&#1083;&#1100;&#1089;&#1082;&#1080;&#1081;%20&#1052;&#1056;\&#1089;&#1074;&#1086;&#1076;%20&#1084;&#1077;&#1088;&#1086;&#1087;&#1088;&#1080;&#1103;&#1090;&#1080;&#1081;%20&#1058;&#1080;&#1075;&#1080;&#1083;&#1100;%20&#1090;&#1077;&#1087;&#1083;&#1086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&#1050;&#1086;&#1085;&#1094;&#1077;&#1089;&#1089;&#1080;&#1103;%202017&#1075;\&#1048;&#1055;&#1056;%20&#1058;&#1080;&#1075;&#1080;&#1083;&#1100;&#1089;&#1082;&#1080;&#1081;%20&#1052;&#1056;\&#1089;&#1074;&#1086;&#1076;%20&#1084;&#1077;&#1088;&#1086;&#1087;&#1088;&#1080;&#1103;&#1090;&#1080;&#1081;%20&#1058;&#1080;&#1075;&#1080;&#1083;&#1100;%20&#1090;&#1077;&#1087;&#1083;&#1086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o4\Local%20Settings\Temporary%20Internet%20Files\Content.Outlook\SY1NBUUY\&#1050;&#1088;&#1080;&#1090;&#1077;&#1088;&#1080;&#1081;%20&#1082;&#1086;&#1085;&#1082;&#1091;&#1088;&#1089;&#1072;%20&#1058;&#1080;&#1075;&#1080;&#1083;&#1100;&#1089;&#1082;&#1080;&#1081;\&#1044;&#1055;&#1056;%20&#1058;&#1080;&#1075;&#1080;&#1083;&#1100;&#1089;&#1082;&#1080;&#1081;%20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&#1050;&#1086;&#1085;&#1094;&#1077;&#1089;&#1089;&#1080;&#1103;%202017&#1075;\1%20&#1048;&#1085;&#1080;&#1094;&#1080;&#1072;&#1090;&#1080;&#1074;&#1072;%20&#1058;&#1045;&#1055;&#1051;&#1054;%20&#1058;&#1080;&#1075;,&#1053;&#1080;&#1082;,&#1052;&#1080;&#1083;\&#1048;&#1055;&#1056;%20&#1058;&#1080;&#1075;&#1080;&#1083;&#1100;&#1089;&#1082;&#1080;&#1081;%20&#1052;&#1056;\&#1040;&#1082;&#1090;&#1091;&#1072;&#1083;&#1100;&#1085;&#1099;&#1077;%20&#1076;&#1072;&#1085;&#1085;&#1099;&#1077;%20&#1085;&#1072;%2004.09\&#1087;&#1088;&#1080;&#1083;&#1086;&#1078;&#1077;&#1085;&#1080;&#1103;%201-7%20&#1058;&#1080;&#1075;&#1080;&#1083;&#1100;.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&#1050;&#1086;&#1085;&#1094;&#1077;&#1089;&#1089;&#1080;&#1103;%202017&#1075;\1%20&#1048;&#1085;&#1080;&#1094;&#1080;&#1072;&#1090;&#1080;&#1074;&#1072;%20&#1058;&#1045;&#1055;&#1051;&#1054;%20&#1058;&#1080;&#1075;,&#1053;&#1080;&#1082;,&#1052;&#1080;&#1083;\&#1048;&#1055;&#1056;%20&#1058;&#1080;&#1075;&#1080;&#1083;&#1100;&#1089;&#1082;&#1080;&#1081;%20&#1052;&#1056;\&#1040;&#1082;&#1090;&#1091;&#1072;&#1083;&#1100;&#1085;&#1099;&#1077;%20&#1076;&#1072;&#1085;&#1085;&#1099;&#1077;%20&#1085;&#1072;%2004.09\&#1087;&#1088;&#1080;&#1083;&#1086;&#1078;&#1077;&#1085;&#1080;&#1103;%201-7%20&#1057;&#1077;&#1076;&#1072;&#1085;&#1082;&#1072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O\&#1058;&#1069;&#1055;\&#1058;&#1069;&#1055;%20&#1076;&#1083;&#1103;%20&#1058;&#1040;&#1056;&#1048;&#1060;&#1054;&#1042;\&#1058;&#1069;&#1055;%20&#1076;&#1083;&#1103;%20&#1090;&#1072;&#1088;&#1080;&#1092;&#1086;&#1074;%20&#1085;&#1072;%202018%20&#1075;&#1086;&#1076;\&#1058;&#1069;&#1055;%20&#1082;%20&#1058;&#1040;&#1056;&#1048;&#1060;&#1059;%20&#1087;&#1086;%20&#1058;.&#1069;.%20&#1085;&#1072;%202018%20&#1075;\&#1058;&#1069;&#1055;%20&#1057;&#1042;&#1054;&#1044;%20(&#1090;&#1077;&#1087;&#1083;&#1086;&#1089;&#1085;&#1072;&#1073;&#1078;&#1077;&#1085;&#1080;&#1077;%20&#1070;&#1069;&#1057;&#1050;)%202018%20&#1075;.%20(&#1090;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O\&#1058;&#1069;&#1055;\&#1058;&#1069;&#1055;%20&#1076;&#1083;&#1103;%20&#1058;&#1040;&#1056;&#1048;&#1060;&#1054;&#1042;\&#1058;&#1069;&#1055;%20&#1076;&#1083;&#1103;%20&#1090;&#1072;&#1088;&#1080;&#1092;&#1086;&#1074;%20&#1085;&#1072;%202016%20&#1075;&#1086;&#1076;\&#1058;&#1069;&#1055;%20&#1082;%20&#1058;&#1040;&#1056;&#1048;&#1060;&#1059;%20&#1087;&#1086;%20&#1058;.&#1069;.%20&#1085;&#1072;%202016%20&#1075;\&#1058;&#1069;&#1055;%202016%20&#1075;%20(&#1090;)%20&#1059;&#1090;&#1074;.%20&#1056;&#1057;&#1058;&#1080;&#1062;\&#1058;&#1069;&#1055;%20&#1057;&#1042;&#1054;&#1044;%20(&#1090;&#1077;&#1087;&#1083;&#1086;&#1089;&#1085;&#1072;&#1073;&#1078;&#1077;&#1085;&#1080;&#1077;%20&#1070;&#1069;&#1057;&#1050;)%202016%20&#1075;.%20(&#1090;)%20&#1059;&#1090;&#1074;.%20&#1056;&#1057;&#1058;&#1080;&#1062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O\&#1058;&#1069;&#1055;\&#1058;&#1069;&#1055;%20&#1076;&#1083;&#1103;%20&#1058;&#1040;&#1056;&#1048;&#1060;&#1054;&#1042;\&#1058;&#1069;&#1055;%20&#1076;&#1083;&#1103;%20&#1090;&#1072;&#1088;&#1080;&#1092;&#1086;&#1074;%20&#1085;&#1072;%202017%20&#1075;&#1086;&#1076;\&#1058;&#1069;&#1055;%20&#1082;%20&#1058;&#1040;&#1056;&#1048;&#1060;&#1059;%20&#1087;&#1086;%20&#1058;.&#1069;.%20&#1085;&#1072;%202017%20&#1075;\&#1058;&#1069;&#1055;%202017%20&#1075;.%20(&#1090;)%20&#1059;&#1090;&#1074;.%20&#1056;&#1057;&#1058;&#1080;&#1062;\&#1058;&#1069;&#1055;%20&#1057;&#1042;&#1054;&#1044;%20(&#1090;&#1077;&#1087;&#1083;&#1086;&#1089;&#1085;&#1072;&#1073;&#1078;&#1077;&#1085;&#1080;&#1077;%20&#1070;&#1069;&#1057;&#1050;)%202017%20&#1075;.%20(&#1090;)%20&#1059;&#1090;&#1074;.%20&#1056;&#1057;&#1058;&#1080;&#1062;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&#1050;&#1086;&#1085;&#1094;&#1077;&#1089;&#1089;&#1080;&#1103;%202017&#1075;\1%20&#1048;&#1085;&#1080;&#1094;&#1080;&#1072;&#1090;&#1080;&#1074;&#1072;%20&#1058;&#1045;&#1055;&#1051;&#1054;%20&#1058;&#1080;&#1075;,&#1053;&#1080;&#1082;,&#1052;&#1080;&#1083;\&#1048;&#1055;&#1056;%20&#1058;&#1080;&#1075;&#1080;&#1083;&#1100;&#1089;&#1082;&#1080;&#1081;%20&#1052;&#1056;\&#1087;&#1088;&#1080;&#1083;&#1086;&#1078;&#1077;&#1085;&#1080;&#1103;%201-7%20&#1057;&#1077;&#1076;&#1072;&#1085;&#1082;&#1072;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o4\Local%20Settings\Temporary%20Internet%20Files\Content.Outlook\SY1NBUUY\&#1040;&#1083;&#1077;&#1091;&#1090;&#1089;&#1082;%20&#1052;&#1056;%202017%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O\&#1058;&#1072;&#1088;&#1080;&#1092;&#1099;%20&#1085;&#1072;%202017&#1075;\&#1059;&#1058;&#1042;&#1045;&#1056;&#1046;&#1044;&#1045;&#1053;&#1054;%20&#1053;&#1040;%202017\&#1058;&#1077;&#1087;&#1083;&#1086;\&#1056;&#1072;&#1089;&#1095;&#1077;&#1090;%20&#1058;&#1069;%20&#1058;&#1080;&#1075;&#1080;&#1083;&#1100;&#1089;&#1082;%20&#1052;&#1056;%202017%20&#1057;&#1083;&#1091;&#1078;&#1073;&#1072;%2018.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O\&#1053;&#1086;&#1088;&#1084;&#1072;&#1090;&#1080;&#1074;&#1085;&#1072;&#1103;%20&#1095;&#1080;&#1089;&#1083;&#1077;&#1085;&#1085;&#1086;&#1089;&#1090;&#1100;%20&#1059;&#1045;\&#1053;&#1086;&#1088;&#1084;.%202016\&#1091;&#1089;&#1083;&#1086;&#1074;&#1085;.&#1077;&#1076;&#1080;&#1085;&#1080;&#1094;&#1099;%20&#1085;&#1072;%2001.01.2016&#1075;.%20&#1076;&#1083;&#1103;%20&#1073;&#1091;&#1093;&#1075;1.02.16&#107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O\&#1058;&#1072;&#1088;&#1080;&#1092;&#1099;%20&#1085;&#1072;%202018&#1075;\&#1056;&#1072;&#1089;&#1095;&#1077;&#1090;&#1085;&#1099;&#1077;%20&#1090;&#1072;&#1073;&#1083;&#1080;&#1094;&#1099;%20&#1074;%20&#1056;&#1069;&#1050;%20&#1086;&#1090;&#1087;&#1088;&#1072;&#1074;&#1083;&#1077;&#1085;&#1085;&#1099;&#1077;\&#1058;&#1069;%202018&#1075;\&#1056;&#1072;&#1089;&#1095;&#1077;&#1090;%20&#1058;&#1069;%20&#1058;&#1080;&#1075;&#1080;&#1083;&#1100;&#1089;&#1082;%20&#1052;&#1056;%202018%20&#1057;&#1083;&#1091;&#1078;&#1073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3.1"/>
      <sheetName val="прил 4.1. (ПП)"/>
      <sheetName val="прил 4.1. (отопл)"/>
      <sheetName val="прил 4.1. (ГВС м3)"/>
      <sheetName val="прил 4.1. (ГВС)"/>
      <sheetName val="прил 4.1. СВОД"/>
      <sheetName val="4.1"/>
      <sheetName val="4.2"/>
      <sheetName val="4.3"/>
      <sheetName val="4.4"/>
      <sheetName val="4.5"/>
      <sheetName val="4.6"/>
      <sheetName val="4.7"/>
      <sheetName val="прил 4.7."/>
      <sheetName val="4.8"/>
      <sheetName val="4.9"/>
      <sheetName val="прил 4.9."/>
      <sheetName val="Расшиф. 4.9"/>
      <sheetName val="Амортизация по лизингу"/>
      <sheetName val="4.10"/>
      <sheetName val="5.1"/>
      <sheetName val="5.2"/>
      <sheetName val="5.3"/>
      <sheetName val="5.4"/>
      <sheetName val="5.9"/>
      <sheetName val="4.11"/>
      <sheetName val="4.12"/>
      <sheetName val="4.13"/>
      <sheetName val="4.14"/>
      <sheetName val="4.15"/>
      <sheetName val="6.1"/>
      <sheetName val="6.2"/>
      <sheetName val="6.3"/>
      <sheetName val="прил 4.10."/>
      <sheetName val="6.4"/>
      <sheetName val="6.6"/>
      <sheetName val="6.5"/>
      <sheetName val="6.7"/>
      <sheetName val="6.8"/>
      <sheetName val="ТЭП"/>
      <sheetName val="ПО Служба"/>
      <sheetName val="ВЫПА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5">
          <cell r="D25">
            <v>7.8243430000000007</v>
          </cell>
          <cell r="AE25">
            <v>7.6701677208715004</v>
          </cell>
          <cell r="BF25">
            <v>7.6701677208714996</v>
          </cell>
        </row>
        <row r="30">
          <cell r="D30">
            <v>21.419386888457801</v>
          </cell>
          <cell r="AE30">
            <v>21.246453279128499</v>
          </cell>
          <cell r="BF30">
            <v>20.831317799999997</v>
          </cell>
        </row>
      </sheetData>
      <sheetData sheetId="8" refreshError="1"/>
      <sheetData sheetId="9" refreshError="1"/>
      <sheetData sheetId="10" refreshError="1">
        <row r="31">
          <cell r="D31">
            <v>268.5</v>
          </cell>
          <cell r="H31">
            <v>267.70999999999998</v>
          </cell>
          <cell r="L31">
            <v>269.54297101759414</v>
          </cell>
        </row>
      </sheetData>
      <sheetData sheetId="11" refreshError="1">
        <row r="13">
          <cell r="N13">
            <v>9231.0419957009126</v>
          </cell>
        </row>
        <row r="29">
          <cell r="N29">
            <v>9687.2011276646208</v>
          </cell>
        </row>
        <row r="45">
          <cell r="N45">
            <v>10399.624473637619</v>
          </cell>
        </row>
      </sheetData>
      <sheetData sheetId="12" refreshError="1"/>
      <sheetData sheetId="13" refreshError="1">
        <row r="13">
          <cell r="C13">
            <v>896</v>
          </cell>
          <cell r="E13">
            <v>6.4338879144612244</v>
          </cell>
        </row>
        <row r="57">
          <cell r="C57">
            <v>973.65199999999982</v>
          </cell>
        </row>
      </sheetData>
      <sheetData sheetId="14" refreshError="1"/>
      <sheetData sheetId="15" refreshError="1">
        <row r="14">
          <cell r="D14">
            <v>27591</v>
          </cell>
          <cell r="E14">
            <v>0.11284551968989458</v>
          </cell>
          <cell r="Q14">
            <v>0.14400935571795379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4">
          <cell r="G14">
            <v>12.669999999999998</v>
          </cell>
        </row>
      </sheetData>
      <sheetData sheetId="23" refreshError="1">
        <row r="11">
          <cell r="J11">
            <v>5345.6161799999991</v>
          </cell>
        </row>
        <row r="13">
          <cell r="J13">
            <v>177.78653647207361</v>
          </cell>
        </row>
        <row r="15">
          <cell r="J15">
            <v>464.4812651807988</v>
          </cell>
        </row>
        <row r="16">
          <cell r="J16">
            <v>347.22592390940906</v>
          </cell>
        </row>
        <row r="17">
          <cell r="J17">
            <v>25316.31768135625</v>
          </cell>
        </row>
        <row r="19">
          <cell r="L19">
            <v>463.28317441970444</v>
          </cell>
        </row>
        <row r="23">
          <cell r="J23">
            <v>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 (2)"/>
      <sheetName val="свод мероприятий 05.06.2017"/>
      <sheetName val="Амортизация Тигиль"/>
      <sheetName val="Амортизация Седанка"/>
    </sheetNames>
    <sheetDataSet>
      <sheetData sheetId="0"/>
      <sheetData sheetId="1">
        <row r="7">
          <cell r="H7">
            <v>3787.7851600000004</v>
          </cell>
          <cell r="I7">
            <v>5182.16843590799</v>
          </cell>
          <cell r="J7">
            <v>6160.5221805193141</v>
          </cell>
          <cell r="K7">
            <v>8039.4395640559969</v>
          </cell>
          <cell r="L7">
            <v>9866.857981565905</v>
          </cell>
          <cell r="M7">
            <v>12307.705260301631</v>
          </cell>
          <cell r="N7">
            <v>14926.884275288538</v>
          </cell>
          <cell r="O7">
            <v>17250.14893373449</v>
          </cell>
          <cell r="P7">
            <v>19059.20814376128</v>
          </cell>
          <cell r="Q7">
            <v>22774.499692883819</v>
          </cell>
          <cell r="R7">
            <v>28880.410612431555</v>
          </cell>
          <cell r="S7">
            <v>30474.650767963431</v>
          </cell>
          <cell r="T7">
            <v>28172.576199033054</v>
          </cell>
          <cell r="U7">
            <v>27286.791268457069</v>
          </cell>
          <cell r="V7">
            <v>27151.04972850368</v>
          </cell>
        </row>
        <row r="16">
          <cell r="H16">
            <v>15109.1372881356</v>
          </cell>
          <cell r="I16">
            <v>16515.987490677999</v>
          </cell>
          <cell r="J16">
            <v>16648.763072337289</v>
          </cell>
          <cell r="K16">
            <v>15060.585301768217</v>
          </cell>
          <cell r="L16">
            <v>16912.13804412532</v>
          </cell>
          <cell r="M16">
            <v>13419.195025236608</v>
          </cell>
          <cell r="N16">
            <v>13478.117256974512</v>
          </cell>
          <cell r="O16">
            <v>13530.743227378136</v>
          </cell>
          <cell r="P16">
            <v>13827.330897016664</v>
          </cell>
          <cell r="Q16">
            <v>16311.978324425949</v>
          </cell>
          <cell r="R16">
            <v>15727.390691023211</v>
          </cell>
          <cell r="S16">
            <v>16164.826965058313</v>
          </cell>
          <cell r="T16">
            <v>15592.840304501609</v>
          </cell>
          <cell r="U16">
            <v>15707.290082381252</v>
          </cell>
          <cell r="V16">
            <v>15825.402253153046</v>
          </cell>
        </row>
        <row r="139">
          <cell r="H139">
            <v>318.40984000000003</v>
          </cell>
          <cell r="I139">
            <v>315.52812346246969</v>
          </cell>
          <cell r="J139">
            <v>583.2579318836481</v>
          </cell>
          <cell r="K139">
            <v>1267.3320456192705</v>
          </cell>
          <cell r="L139">
            <v>1905.9396627552469</v>
          </cell>
          <cell r="M139">
            <v>2483.917147943399</v>
          </cell>
          <cell r="N139">
            <v>2990.9219626937024</v>
          </cell>
          <cell r="O139">
            <v>3660.77154536326</v>
          </cell>
          <cell r="P139">
            <v>3959.7056874942641</v>
          </cell>
          <cell r="Q139">
            <v>6198.8812883820383</v>
          </cell>
          <cell r="R139">
            <v>8272.0730475913679</v>
          </cell>
          <cell r="S139">
            <v>8628.6306753126046</v>
          </cell>
          <cell r="T139">
            <v>9162.570112616002</v>
          </cell>
          <cell r="U139">
            <v>10313.4733737152</v>
          </cell>
          <cell r="V139">
            <v>7897.9432453151321</v>
          </cell>
        </row>
      </sheetData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 (2)"/>
      <sheetName val="свод мероприятий 05.06.2017"/>
      <sheetName val="Амортизация Тигиль"/>
      <sheetName val="Амортизация Седанка"/>
    </sheetNames>
    <sheetDataSet>
      <sheetData sheetId="0" refreshError="1"/>
      <sheetData sheetId="1" refreshError="1">
        <row r="22">
          <cell r="H22">
            <v>3469.3753200000001</v>
          </cell>
          <cell r="I22">
            <v>4866.640312445521</v>
          </cell>
          <cell r="J22">
            <v>5577.2642486356654</v>
          </cell>
          <cell r="K22">
            <v>6772.1075184367264</v>
          </cell>
          <cell r="L22">
            <v>7960.9183188106581</v>
          </cell>
          <cell r="M22">
            <v>9823.7881123582338</v>
          </cell>
          <cell r="N22">
            <v>11935.962312594835</v>
          </cell>
          <cell r="O22">
            <v>13589.377388371231</v>
          </cell>
          <cell r="P22">
            <v>15099.502456267015</v>
          </cell>
          <cell r="Q22">
            <v>16575.61840450178</v>
          </cell>
          <cell r="R22">
            <v>20608.337564840185</v>
          </cell>
          <cell r="S22">
            <v>21846.020092650826</v>
          </cell>
          <cell r="T22">
            <v>19010.006086417052</v>
          </cell>
          <cell r="U22">
            <v>16973.317894741871</v>
          </cell>
          <cell r="V22">
            <v>19253.106483188549</v>
          </cell>
        </row>
        <row r="26">
          <cell r="H26">
            <v>11222.982241186441</v>
          </cell>
          <cell r="I26">
            <v>11439.353004854478</v>
          </cell>
          <cell r="J26">
            <v>11973.593936187403</v>
          </cell>
          <cell r="K26">
            <v>10731.318818137592</v>
          </cell>
          <cell r="L26">
            <v>8855.2817327668199</v>
          </cell>
          <cell r="M26">
            <v>7969.9806483911161</v>
          </cell>
          <cell r="N26">
            <v>3982.2139468509959</v>
          </cell>
          <cell r="O26">
            <v>4002.4554546833388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1726.873320609564</v>
          </cell>
          <cell r="U26">
            <v>12266.154849287977</v>
          </cell>
          <cell r="V26">
            <v>11801.442196356944</v>
          </cell>
        </row>
        <row r="139">
          <cell r="H139">
            <v>318.40984000000003</v>
          </cell>
          <cell r="I139">
            <v>315.52812346246969</v>
          </cell>
          <cell r="J139">
            <v>583.2579318836481</v>
          </cell>
          <cell r="K139">
            <v>1267.3320456192705</v>
          </cell>
          <cell r="L139">
            <v>1905.9396627552469</v>
          </cell>
          <cell r="M139">
            <v>2483.917147943399</v>
          </cell>
          <cell r="N139">
            <v>2990.9219626937024</v>
          </cell>
          <cell r="O139">
            <v>3660.77154536326</v>
          </cell>
          <cell r="P139">
            <v>3959.7056874942641</v>
          </cell>
          <cell r="Q139">
            <v>6198.8812883820383</v>
          </cell>
          <cell r="R139">
            <v>8272.0730475913679</v>
          </cell>
          <cell r="S139">
            <v>8628.6306753126046</v>
          </cell>
          <cell r="T139">
            <v>9162.570112616002</v>
          </cell>
          <cell r="U139">
            <v>10313.4733737152</v>
          </cell>
          <cell r="V139">
            <v>7897.9432453151321</v>
          </cell>
        </row>
        <row r="143">
          <cell r="H143">
            <v>2820.4496539830507</v>
          </cell>
          <cell r="I143">
            <v>4925.1862030070233</v>
          </cell>
          <cell r="J143">
            <v>5292.1996709300583</v>
          </cell>
          <cell r="K143">
            <v>4135.8393117328897</v>
          </cell>
          <cell r="L143">
            <v>3369.5241924441107</v>
          </cell>
          <cell r="M143">
            <v>2007.3860821390235</v>
          </cell>
          <cell r="N143">
            <v>2676.3302399410763</v>
          </cell>
          <cell r="O143">
            <v>845.89631057148017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-1101.4377668342186</v>
          </cell>
        </row>
      </sheetData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ПР"/>
      <sheetName val="5.2"/>
      <sheetName val="5.3"/>
      <sheetName val="5.4"/>
      <sheetName val="5.9"/>
      <sheetName val="ДПР Тилиль"/>
      <sheetName val="5.2 (2)"/>
      <sheetName val="5.3 (2)"/>
      <sheetName val="5.4 (2)"/>
      <sheetName val="5.9 (2)"/>
      <sheetName val="ДПР Седанка"/>
      <sheetName val="5.2 (3)"/>
      <sheetName val="5.3 (3)"/>
      <sheetName val="5.4 (3)"/>
      <sheetName val="5.9 (3)"/>
      <sheetName val="распред"/>
    </sheetNames>
    <sheetDataSet>
      <sheetData sheetId="0"/>
      <sheetData sheetId="1"/>
      <sheetData sheetId="2"/>
      <sheetData sheetId="3"/>
      <sheetData sheetId="4"/>
      <sheetData sheetId="5">
        <row r="28">
          <cell r="E28">
            <v>84.7</v>
          </cell>
          <cell r="F28">
            <v>78.23</v>
          </cell>
          <cell r="G28">
            <v>79.260000000000005</v>
          </cell>
          <cell r="H28">
            <v>70.44</v>
          </cell>
          <cell r="I28">
            <v>70.45</v>
          </cell>
          <cell r="J28">
            <v>64.42</v>
          </cell>
          <cell r="K28">
            <v>61.64</v>
          </cell>
          <cell r="L28">
            <v>36.58</v>
          </cell>
          <cell r="M28">
            <v>30.05</v>
          </cell>
          <cell r="N28">
            <v>26.37</v>
          </cell>
          <cell r="O28">
            <v>26.82</v>
          </cell>
          <cell r="P28">
            <v>29.49</v>
          </cell>
          <cell r="Q28">
            <v>33.07</v>
          </cell>
          <cell r="R28">
            <v>32.42</v>
          </cell>
          <cell r="S28">
            <v>34.46</v>
          </cell>
          <cell r="T28">
            <v>29.21</v>
          </cell>
        </row>
      </sheetData>
      <sheetData sheetId="6"/>
      <sheetData sheetId="7"/>
      <sheetData sheetId="8"/>
      <sheetData sheetId="9"/>
      <sheetData sheetId="10">
        <row r="28">
          <cell r="E28">
            <v>94.55</v>
          </cell>
          <cell r="F28">
            <v>94.87</v>
          </cell>
          <cell r="G28">
            <v>95.19</v>
          </cell>
          <cell r="H28">
            <v>82.2</v>
          </cell>
          <cell r="I28">
            <v>65.849999999999994</v>
          </cell>
          <cell r="J28">
            <v>48.59</v>
          </cell>
          <cell r="K28">
            <v>46.78</v>
          </cell>
          <cell r="L28">
            <v>37.72</v>
          </cell>
          <cell r="M28">
            <v>28.14</v>
          </cell>
          <cell r="N28">
            <v>31.81</v>
          </cell>
          <cell r="O28">
            <v>35.49</v>
          </cell>
          <cell r="P28">
            <v>39.17</v>
          </cell>
          <cell r="Q28">
            <v>42.85</v>
          </cell>
          <cell r="R28">
            <v>46.53</v>
          </cell>
          <cell r="S28">
            <v>45.69</v>
          </cell>
          <cell r="T28">
            <v>40.79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№ 1-ИП ТС"/>
      <sheetName val="Форма № 2-ИП ТС"/>
      <sheetName val="Форма № 3-ИП ТС"/>
      <sheetName val="Форма № 4-ИП ТС"/>
      <sheetName val="Финансовый план"/>
      <sheetName val="свод мероприятий 05.06.2017"/>
      <sheetName val="Амортизация Тигиль"/>
    </sheetNames>
    <sheetDataSet>
      <sheetData sheetId="0"/>
      <sheetData sheetId="1"/>
      <sheetData sheetId="2"/>
      <sheetData sheetId="3"/>
      <sheetData sheetId="4">
        <row r="16">
          <cell r="F16">
            <v>3469.3753200000001</v>
          </cell>
          <cell r="G16">
            <v>4866.640312445521</v>
          </cell>
          <cell r="H16">
            <v>5577.2642486356654</v>
          </cell>
          <cell r="I16">
            <v>6772.1075184367264</v>
          </cell>
          <cell r="J16">
            <v>7960.9183188106581</v>
          </cell>
          <cell r="K16">
            <v>9823.7881123582338</v>
          </cell>
          <cell r="L16">
            <v>11935.962312594835</v>
          </cell>
          <cell r="M16">
            <v>13589.377388371231</v>
          </cell>
          <cell r="N16">
            <v>15099.502456267015</v>
          </cell>
          <cell r="O16">
            <v>15899.893747731454</v>
          </cell>
          <cell r="P16">
            <v>17309.786744369201</v>
          </cell>
          <cell r="Q16">
            <v>15421.551507689555</v>
          </cell>
          <cell r="R16">
            <v>17710.648594049668</v>
          </cell>
          <cell r="S16">
            <v>16973.317894741871</v>
          </cell>
          <cell r="T16">
            <v>19253.106483188549</v>
          </cell>
        </row>
        <row r="17">
          <cell r="F17">
            <v>11222.982241186441</v>
          </cell>
          <cell r="G17">
            <v>11439.353004854478</v>
          </cell>
          <cell r="H17">
            <v>11973.593936187403</v>
          </cell>
          <cell r="I17">
            <v>10731.318818137592</v>
          </cell>
          <cell r="J17">
            <v>8855.2817327668199</v>
          </cell>
          <cell r="K17">
            <v>7969.9806483911161</v>
          </cell>
          <cell r="L17">
            <v>3982.2139468509959</v>
          </cell>
          <cell r="M17">
            <v>4002.4554546833388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1726.873320609564</v>
          </cell>
          <cell r="S17">
            <v>12266.154849287977</v>
          </cell>
          <cell r="T17">
            <v>11801.442196356944</v>
          </cell>
        </row>
      </sheetData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№ 1-ИП ТС"/>
      <sheetName val="Форма № 2-ИП ТС"/>
      <sheetName val="Форма № 3-ИП ТС"/>
      <sheetName val="Форма № 4-ИП ТС"/>
      <sheetName val="Финансовый план"/>
      <sheetName val="свод мероприятий 05.06.2017"/>
      <sheetName val="Амортизация  Седанка"/>
    </sheetNames>
    <sheetDataSet>
      <sheetData sheetId="0"/>
      <sheetData sheetId="1"/>
      <sheetData sheetId="2"/>
      <sheetData sheetId="3"/>
      <sheetData sheetId="4">
        <row r="16">
          <cell r="F16">
            <v>318.40984000000003</v>
          </cell>
          <cell r="G16">
            <v>315.52812346246969</v>
          </cell>
          <cell r="H16">
            <v>583.2579318836481</v>
          </cell>
          <cell r="I16">
            <v>1267.3320456192705</v>
          </cell>
          <cell r="J16">
            <v>1905.9396627552469</v>
          </cell>
          <cell r="K16">
            <v>2483.917147943399</v>
          </cell>
          <cell r="L16">
            <v>2990.9219626937024</v>
          </cell>
          <cell r="M16">
            <v>3660.77154536326</v>
          </cell>
          <cell r="N16">
            <v>3959.7056874942641</v>
          </cell>
          <cell r="O16">
            <v>4016.1197531136154</v>
          </cell>
          <cell r="P16">
            <v>3917.6597892197533</v>
          </cell>
          <cell r="Q16">
            <v>4035.4060114783733</v>
          </cell>
          <cell r="R16">
            <v>4222.7543777745277</v>
          </cell>
          <cell r="S16">
            <v>4014.1687849868395</v>
          </cell>
          <cell r="T16">
            <v>3968.0232777026295</v>
          </cell>
        </row>
        <row r="17">
          <cell r="F17">
            <v>2820.4496539830507</v>
          </cell>
          <cell r="G17">
            <v>4925.1862030070233</v>
          </cell>
          <cell r="H17">
            <v>5292.1996709300583</v>
          </cell>
          <cell r="I17">
            <v>4135.8393117328897</v>
          </cell>
          <cell r="J17">
            <v>3369.5241924441107</v>
          </cell>
          <cell r="K17">
            <v>2007.3860821390235</v>
          </cell>
          <cell r="L17">
            <v>2676.3302399410763</v>
          </cell>
          <cell r="M17">
            <v>845.89631057148017</v>
          </cell>
          <cell r="N17">
            <v>0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"/>
      <sheetName val="АНАЛИЗ ПОТЕРЬ"/>
      <sheetName val="ПОТЕРИ"/>
      <sheetName val="ПО"/>
      <sheetName val="ПО ТЕПЛО"/>
      <sheetName val="ПО ГВС"/>
      <sheetName val="АНАЛИЗ 1"/>
      <sheetName val="АНАЛИЗ (к)"/>
      <sheetName val="АНАЛИЗ по ЭР 1"/>
      <sheetName val="АНАЛИЗ  Корректировки"/>
      <sheetName val="АНАЛИЗ"/>
      <sheetName val="АНАЛИЗ по ЭР"/>
      <sheetName val="Расход топлива"/>
      <sheetName val="Всего ЮЭСК"/>
      <sheetName val="Пенжинский МР Всего"/>
      <sheetName val="Манильский ЭР"/>
      <sheetName val="с. Манилы"/>
      <sheetName val="с. Таловка"/>
      <sheetName val="Пенжинский ЭР"/>
      <sheetName val="с. Каменское"/>
      <sheetName val="с. Аянка"/>
      <sheetName val="с. Слаутное"/>
      <sheetName val="с. Оклан"/>
      <sheetName val="Средне-Камчатский ЭР"/>
      <sheetName val="с. Атласово"/>
      <sheetName val="с. Долиновка"/>
      <sheetName val="с. Никольское"/>
      <sheetName val="Тигильский ЭР"/>
      <sheetName val="с. Тигиль"/>
      <sheetName val="с. Седанка"/>
      <sheetName val="с. Палана"/>
      <sheetName val="АРМ БП"/>
      <sheetName val="АРМ ПРОГНО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9">
          <cell r="S19">
            <v>18187.874800000005</v>
          </cell>
        </row>
        <row r="24">
          <cell r="S24">
            <v>269.92471032938067</v>
          </cell>
        </row>
      </sheetData>
      <sheetData sheetId="29">
        <row r="19">
          <cell r="S19">
            <v>2643.4430000000002</v>
          </cell>
        </row>
        <row r="24">
          <cell r="S24">
            <v>267.25569973147998</v>
          </cell>
        </row>
      </sheetData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"/>
      <sheetName val="АНАЛИЗ ПОТЕРЬ"/>
      <sheetName val="ПОТЕРИ"/>
      <sheetName val="ПО"/>
      <sheetName val="ПО ТЕПЛО"/>
      <sheetName val="ПО ГВС"/>
      <sheetName val="АНАЛИЗ"/>
      <sheetName val="АНАЛИЗ по ЭР"/>
      <sheetName val="Расход топлива"/>
      <sheetName val="Всего ЮЭСК"/>
      <sheetName val="Пенжинский МР Всего"/>
      <sheetName val="Манильский ЭР"/>
      <sheetName val="с. Манилы"/>
      <sheetName val="с. Таловка"/>
      <sheetName val="Пенжинский ЭР"/>
      <sheetName val="с. Каменское"/>
      <sheetName val="с. Аянка"/>
      <sheetName val="с. Слаутное"/>
      <sheetName val="Средне-Камчатский ЭР"/>
      <sheetName val="с. Атласово"/>
      <sheetName val="с. Долиновка"/>
      <sheetName val="с. Никольское"/>
      <sheetName val="Тигильский ЭР"/>
      <sheetName val="с. Тигиль"/>
      <sheetName val="с. Седан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S24">
            <v>269.68030824428672</v>
          </cell>
        </row>
      </sheetData>
      <sheetData sheetId="23">
        <row r="10">
          <cell r="S10">
            <v>6525.011737052233</v>
          </cell>
        </row>
        <row r="19">
          <cell r="S19">
            <v>18692.096713752777</v>
          </cell>
        </row>
        <row r="24">
          <cell r="S24">
            <v>269.61883733462241</v>
          </cell>
        </row>
      </sheetData>
      <sheetData sheetId="24">
        <row r="10">
          <cell r="S10">
            <v>1299.331786664266</v>
          </cell>
        </row>
        <row r="19">
          <cell r="S19">
            <v>2727.2999999999997</v>
          </cell>
        </row>
        <row r="24">
          <cell r="S24">
            <v>270.0604878941428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"/>
      <sheetName val="АНАЛИЗ ПОТЕРЬ"/>
      <sheetName val="ПОТЕРИ"/>
      <sheetName val="ПО"/>
      <sheetName val="ПО ТЕПЛО"/>
      <sheetName val="ПО ГВС"/>
      <sheetName val="АНАЛИЗ 1"/>
      <sheetName val="АНАЛИЗ (к)"/>
      <sheetName val="АНАЛИЗ по ЭР 1"/>
      <sheetName val="АНАЛИЗ"/>
      <sheetName val="АНАЛИЗ по ЭР"/>
      <sheetName val="Расход топлива"/>
      <sheetName val="Всего ЮЭСК"/>
      <sheetName val="Пенжинский МР Всего"/>
      <sheetName val="Манильский ЭР"/>
      <sheetName val="с. Манилы"/>
      <sheetName val="с. Таловка"/>
      <sheetName val="Пенжинский ЭР"/>
      <sheetName val="с. Каменское"/>
      <sheetName val="с. Аянка"/>
      <sheetName val="с. Слаутное"/>
      <sheetName val="с. Оклан"/>
      <sheetName val="Средне-Камчатский ЭР"/>
      <sheetName val="с. Атласово"/>
      <sheetName val="с. Долиновка"/>
      <sheetName val="с. Никольское"/>
      <sheetName val="Тигильский ЭР"/>
      <sheetName val="с. Тигиль"/>
      <sheetName val="с. Седанка"/>
      <sheetName val="с. Пала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0">
          <cell r="S30">
            <v>270.00544758536915</v>
          </cell>
        </row>
      </sheetData>
      <sheetData sheetId="27">
        <row r="10">
          <cell r="S10">
            <v>6270.0907621241367</v>
          </cell>
        </row>
        <row r="19">
          <cell r="S19">
            <v>18583.748583752778</v>
          </cell>
        </row>
        <row r="24">
          <cell r="S24">
            <v>270.44335038224506</v>
          </cell>
        </row>
      </sheetData>
      <sheetData sheetId="28">
        <row r="10">
          <cell r="S10">
            <v>1391.3769587473673</v>
          </cell>
        </row>
        <row r="19">
          <cell r="S19">
            <v>2662.7049999999999</v>
          </cell>
        </row>
        <row r="24">
          <cell r="S24">
            <v>267.35215124313049</v>
          </cell>
        </row>
      </sheetData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№ 1-ИП ТС"/>
      <sheetName val="Форма № 2-ИП ТС"/>
      <sheetName val="Форма № 3-ИП ТС"/>
      <sheetName val="Форма № 4-ИП ТС"/>
      <sheetName val="Финансовый план"/>
      <sheetName val="свод мероприятий 05.06.2017"/>
      <sheetName val="Амортизация  Седанка"/>
    </sheetNames>
    <sheetDataSet>
      <sheetData sheetId="0"/>
      <sheetData sheetId="1"/>
      <sheetData sheetId="2">
        <row r="17">
          <cell r="D17">
            <v>0</v>
          </cell>
        </row>
        <row r="18">
          <cell r="F18">
            <v>94.55</v>
          </cell>
          <cell r="G18">
            <v>94.87</v>
          </cell>
          <cell r="H18">
            <v>95.19</v>
          </cell>
          <cell r="I18">
            <v>82.2</v>
          </cell>
          <cell r="J18">
            <v>65.849999999999994</v>
          </cell>
          <cell r="K18">
            <v>48.59</v>
          </cell>
          <cell r="L18">
            <v>46.78</v>
          </cell>
          <cell r="M18">
            <v>37.72</v>
          </cell>
          <cell r="N18">
            <v>28.14</v>
          </cell>
          <cell r="O18">
            <v>31.81</v>
          </cell>
          <cell r="P18">
            <v>35.49</v>
          </cell>
          <cell r="Q18">
            <v>39.17</v>
          </cell>
          <cell r="R18">
            <v>42.85</v>
          </cell>
          <cell r="S18">
            <v>46.53</v>
          </cell>
          <cell r="T18">
            <v>45.69</v>
          </cell>
          <cell r="U18">
            <v>40.79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3.1"/>
      <sheetName val="прил 4.1. (ПП)"/>
      <sheetName val="прил 4.1. (отопл)"/>
      <sheetName val="прил 4.1. (ГВС м3)"/>
      <sheetName val="прил 4.1. (ГВС)"/>
      <sheetName val="прил 4.1. СВОД"/>
      <sheetName val="4.1"/>
      <sheetName val="4.2"/>
      <sheetName val="4.3"/>
      <sheetName val="4.4"/>
      <sheetName val="4.5"/>
      <sheetName val="4.6"/>
      <sheetName val="4.7"/>
      <sheetName val="прил 4.7."/>
      <sheetName val="4.8"/>
      <sheetName val="4.9"/>
      <sheetName val="прил 4.9."/>
      <sheetName val="Расшиф. 4.9"/>
      <sheetName val="Амортизация по лизингу"/>
      <sheetName val="4.10"/>
      <sheetName val="4.11"/>
      <sheetName val="4.12"/>
      <sheetName val="4.13"/>
      <sheetName val="4.14"/>
      <sheetName val="4.15"/>
      <sheetName val="6.1"/>
      <sheetName val="6.2"/>
      <sheetName val="6.3"/>
      <sheetName val="прил 4.10."/>
      <sheetName val="5.1"/>
      <sheetName val="5.2"/>
      <sheetName val="5.3"/>
      <sheetName val="5.4"/>
      <sheetName val="5.9"/>
      <sheetName val="6.4"/>
      <sheetName val="6.5"/>
      <sheetName val="6.6"/>
      <sheetName val="6.7"/>
      <sheetName val="6.8"/>
      <sheetName val="ТЭП"/>
      <sheetName val="4.7 корр."/>
      <sheetName val="ПО"/>
      <sheetName val="ВЫПА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0">
          <cell r="CD30">
            <v>8.4430560007020006</v>
          </cell>
        </row>
      </sheetData>
      <sheetData sheetId="8"/>
      <sheetData sheetId="9"/>
      <sheetData sheetId="10"/>
      <sheetData sheetId="11"/>
      <sheetData sheetId="12">
        <row r="135">
          <cell r="H135">
            <v>403.70567999999997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A1" t="str">
            <v>Теплоснабжающая (теплосетевая) организация: АО "ЮЭСК"</v>
          </cell>
        </row>
        <row r="2">
          <cell r="A2" t="str">
            <v>Базовый период/Период регулирования:2016/2017г.г.</v>
          </cell>
        </row>
      </sheetData>
      <sheetData sheetId="31">
        <row r="1">
          <cell r="A1" t="str">
            <v>Теплоснабжающая (теплосетевая) организация: АО "ЮЭСК"</v>
          </cell>
        </row>
        <row r="2">
          <cell r="A2" t="str">
            <v>Базовый период/Период регулирования:2016/2017г.г.</v>
          </cell>
        </row>
      </sheetData>
      <sheetData sheetId="32">
        <row r="1">
          <cell r="A1" t="str">
            <v>Теплоснабжающая (теплосетевая) организация: АО "ЮЭСК"</v>
          </cell>
        </row>
        <row r="2">
          <cell r="A2" t="str">
            <v>Базовый период/Период регулирования:2016/2017г.г.</v>
          </cell>
        </row>
        <row r="6">
          <cell r="A6" t="str">
            <v>Алеутский ЭР</v>
          </cell>
        </row>
        <row r="20">
          <cell r="L20">
            <v>439.83347616000003</v>
          </cell>
          <cell r="N20">
            <v>457.42681520640002</v>
          </cell>
          <cell r="P20">
            <v>475.72388781465605</v>
          </cell>
          <cell r="R20">
            <v>494.75284332724232</v>
          </cell>
          <cell r="T20">
            <v>514.54295706033201</v>
          </cell>
        </row>
      </sheetData>
      <sheetData sheetId="33">
        <row r="1">
          <cell r="A1" t="str">
            <v>Теплоснабжающая (теплосетевая) организация: АО "ЮЭСК"</v>
          </cell>
        </row>
        <row r="2">
          <cell r="A2" t="str">
            <v>Базовый период/Период регулирования:2016/2017г.г.</v>
          </cell>
        </row>
        <row r="6">
          <cell r="B6" t="str">
            <v>Алеутский ЭР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3.1"/>
      <sheetName val="прил 4.1. (ПП)"/>
      <sheetName val="прил 4.1. (отопл)"/>
      <sheetName val="прил 4.1. (ГВС)"/>
      <sheetName val="прил 4.1. (ГВС м3)"/>
      <sheetName val="прил 4.1. СВОД"/>
      <sheetName val="4.1"/>
      <sheetName val="4.2"/>
      <sheetName val="4.3"/>
      <sheetName val="4.4"/>
      <sheetName val="4.5"/>
      <sheetName val="4.6"/>
      <sheetName val="4.7"/>
      <sheetName val="прил 4.7."/>
      <sheetName val="4.8"/>
      <sheetName val="4.9"/>
      <sheetName val="прил 4.9."/>
      <sheetName val="Расшиф. 4.9"/>
      <sheetName val="Амортизация по лизингу"/>
      <sheetName val="4.10"/>
      <sheetName val="5.1"/>
      <sheetName val="5.2"/>
      <sheetName val="5.3"/>
      <sheetName val="5.4"/>
      <sheetName val="5.9"/>
      <sheetName val="4.11"/>
      <sheetName val="4.12"/>
      <sheetName val="4.13"/>
      <sheetName val="4.14"/>
      <sheetName val="4.15"/>
      <sheetName val="6.1"/>
      <sheetName val="6.2"/>
      <sheetName val="6.3"/>
      <sheetName val="прил 4.10."/>
      <sheetName val="6.4"/>
      <sheetName val="6.6"/>
      <sheetName val="6.5"/>
      <sheetName val="6.7"/>
      <sheetName val="6.8"/>
      <sheetName val="ТЭП"/>
      <sheetName val="ПО Служба"/>
      <sheetName val="ВЫПА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3">
          <cell r="F13">
            <v>116.88122000000001</v>
          </cell>
        </row>
        <row r="14">
          <cell r="F14">
            <v>12.18</v>
          </cell>
          <cell r="H14">
            <v>12.18</v>
          </cell>
        </row>
        <row r="16">
          <cell r="F16">
            <v>85295.898934945959</v>
          </cell>
        </row>
      </sheetData>
      <sheetData sheetId="23">
        <row r="11">
          <cell r="E11">
            <v>3244.9753199999996</v>
          </cell>
          <cell r="F11">
            <v>1622.4876599999998</v>
          </cell>
          <cell r="G11">
            <v>1622.4876599999998</v>
          </cell>
          <cell r="J11">
            <v>3849.03818</v>
          </cell>
        </row>
        <row r="13">
          <cell r="E13">
            <v>59.959535385167314</v>
          </cell>
          <cell r="F13">
            <v>29.979767692583657</v>
          </cell>
          <cell r="G13">
            <v>29.979767692583657</v>
          </cell>
          <cell r="J13">
            <v>89</v>
          </cell>
        </row>
        <row r="14">
          <cell r="E14">
            <v>294</v>
          </cell>
          <cell r="F14">
            <v>147</v>
          </cell>
          <cell r="G14">
            <v>147</v>
          </cell>
          <cell r="J14">
            <v>136.83000000000001</v>
          </cell>
        </row>
        <row r="15">
          <cell r="E15">
            <v>183</v>
          </cell>
          <cell r="F15">
            <v>91.5</v>
          </cell>
          <cell r="G15">
            <v>91.5</v>
          </cell>
          <cell r="J15">
            <v>183</v>
          </cell>
        </row>
        <row r="16">
          <cell r="E16">
            <v>65.83</v>
          </cell>
          <cell r="F16">
            <v>32.914999999999999</v>
          </cell>
          <cell r="G16">
            <v>32.914999999999999</v>
          </cell>
          <cell r="J16">
            <v>65.83</v>
          </cell>
        </row>
        <row r="17">
          <cell r="E17">
            <v>21253.591261529662</v>
          </cell>
          <cell r="F17">
            <v>10626.795630764831</v>
          </cell>
          <cell r="G17">
            <v>10626.795630764831</v>
          </cell>
          <cell r="J17">
            <v>22252.510050821555</v>
          </cell>
        </row>
        <row r="18">
          <cell r="E18">
            <v>497.25</v>
          </cell>
          <cell r="F18">
            <v>248.625</v>
          </cell>
          <cell r="G18">
            <v>248.625</v>
          </cell>
          <cell r="J18">
            <v>517.14</v>
          </cell>
        </row>
        <row r="19">
          <cell r="E19">
            <v>680.77485835030916</v>
          </cell>
          <cell r="F19">
            <v>341.37652115366831</v>
          </cell>
          <cell r="G19">
            <v>339.3983371966408</v>
          </cell>
          <cell r="J19">
            <v>445.4645907881773</v>
          </cell>
        </row>
        <row r="21">
          <cell r="E21">
            <v>197.67567567567565</v>
          </cell>
          <cell r="F21">
            <v>98.837837837837824</v>
          </cell>
          <cell r="G21">
            <v>98.837837837837824</v>
          </cell>
          <cell r="J21">
            <v>285.27567567567564</v>
          </cell>
        </row>
        <row r="23">
          <cell r="E23">
            <v>3046.5</v>
          </cell>
          <cell r="F23">
            <v>3046.5</v>
          </cell>
          <cell r="G23">
            <v>0</v>
          </cell>
          <cell r="J23">
            <v>0</v>
          </cell>
        </row>
        <row r="25">
          <cell r="E25">
            <v>228.93049999999999</v>
          </cell>
          <cell r="F25">
            <v>114.46525</v>
          </cell>
          <cell r="G25">
            <v>114.46525</v>
          </cell>
          <cell r="J25">
            <v>1559.3202781936495</v>
          </cell>
        </row>
      </sheetData>
      <sheetData sheetId="24">
        <row r="10">
          <cell r="E10">
            <v>108111.55445326868</v>
          </cell>
          <cell r="J10">
            <v>111773.35490673839</v>
          </cell>
        </row>
        <row r="11">
          <cell r="E11">
            <v>5767</v>
          </cell>
        </row>
        <row r="13">
          <cell r="E13">
            <v>3113.5207337638813</v>
          </cell>
        </row>
        <row r="14">
          <cell r="E14">
            <v>2394.5801159670159</v>
          </cell>
          <cell r="J14">
            <v>2414.0501218235049</v>
          </cell>
        </row>
      </sheetData>
      <sheetData sheetId="25">
        <row r="13">
          <cell r="E13">
            <v>915.72199999999998</v>
          </cell>
          <cell r="K13">
            <v>6237.2811127745981</v>
          </cell>
        </row>
        <row r="21">
          <cell r="E21">
            <v>232956.18327291933</v>
          </cell>
          <cell r="K21">
            <v>244600.85422887423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боненты"/>
      <sheetName val="УСЛОВН.2016"/>
      <sheetName val="усл. ед на 2016г  ДЭС  ДЛЯ БУХ)"/>
      <sheetName val="бух  отнес труд затр 2016г"/>
      <sheetName val="ВЛ"/>
      <sheetName val="уст. мощность"/>
      <sheetName val="бух трудозатраты"/>
    </sheetNames>
    <sheetDataSet>
      <sheetData sheetId="0"/>
      <sheetData sheetId="1">
        <row r="68">
          <cell r="CG68">
            <v>233.26122000000004</v>
          </cell>
          <cell r="CI68">
            <v>58.58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3.1"/>
      <sheetName val="прил 4.1. (ПП)"/>
      <sheetName val="прил 4.1. (отопл)"/>
      <sheetName val="прил 4.1. (ГВС м3)"/>
      <sheetName val="прил 4.1. (ГВС)"/>
      <sheetName val="прил 4.1. СВОД"/>
      <sheetName val="4.1"/>
      <sheetName val="4.2"/>
      <sheetName val="4.3"/>
      <sheetName val="4.4"/>
      <sheetName val="4.5"/>
      <sheetName val="4.6"/>
      <sheetName val="4.7"/>
      <sheetName val="прил 4.7."/>
      <sheetName val="4.8"/>
      <sheetName val="4.9"/>
      <sheetName val="прил 4.9."/>
      <sheetName val="Расшиф. 4.9"/>
      <sheetName val="Амортизация по лизингу"/>
      <sheetName val="4.10"/>
      <sheetName val="5.1"/>
      <sheetName val="5.2"/>
      <sheetName val="5.3"/>
      <sheetName val="5.4"/>
      <sheetName val="5.9"/>
      <sheetName val="4.11"/>
      <sheetName val="4.12"/>
      <sheetName val="4.13"/>
      <sheetName val="4.14"/>
      <sheetName val="4.15"/>
      <sheetName val="6.1"/>
      <sheetName val="6.2"/>
      <sheetName val="6.3"/>
      <sheetName val="прил 4.10."/>
      <sheetName val="6.4"/>
      <sheetName val="6.6"/>
      <sheetName val="6.5"/>
      <sheetName val="6.7"/>
      <sheetName val="6.8"/>
      <sheetName val="ТЭП"/>
      <sheetName val="ПО Служба"/>
      <sheetName val="ВЫПА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0">
          <cell r="D30">
            <v>21.419386888457801</v>
          </cell>
          <cell r="AE30">
            <v>21.246453279128499</v>
          </cell>
        </row>
      </sheetData>
      <sheetData sheetId="8"/>
      <sheetData sheetId="9"/>
      <sheetData sheetId="10"/>
      <sheetData sheetId="11">
        <row r="11">
          <cell r="N11">
            <v>9007.1416396748718</v>
          </cell>
          <cell r="O11">
            <v>90908.322389144567</v>
          </cell>
        </row>
        <row r="12">
          <cell r="N12">
            <v>10626.998944940939</v>
          </cell>
          <cell r="O12">
            <v>17203.232064124099</v>
          </cell>
        </row>
        <row r="27">
          <cell r="N27">
            <v>9488.7757486204919</v>
          </cell>
          <cell r="O27">
            <v>94314.646002468595</v>
          </cell>
        </row>
        <row r="28">
          <cell r="N28">
            <v>10920.910611208188</v>
          </cell>
          <cell r="O28">
            <v>17458.708904269788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4">
          <cell r="L14">
            <v>136.83000000000001</v>
          </cell>
        </row>
        <row r="18">
          <cell r="L18">
            <v>537.82560000000001</v>
          </cell>
        </row>
      </sheetData>
      <sheetData sheetId="24">
        <row r="13">
          <cell r="L13">
            <v>2641.3444200000004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92"/>
  <sheetViews>
    <sheetView view="pageBreakPreview" zoomScale="70" zoomScaleNormal="100" zoomScaleSheetLayoutView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14" sqref="F14"/>
    </sheetView>
  </sheetViews>
  <sheetFormatPr defaultColWidth="8.85546875" defaultRowHeight="15.75" x14ac:dyDescent="0.25"/>
  <cols>
    <col min="1" max="1" width="4.7109375" style="67" customWidth="1"/>
    <col min="2" max="2" width="21.7109375" style="67" customWidth="1"/>
    <col min="3" max="3" width="9.7109375" style="67" customWidth="1"/>
    <col min="4" max="7" width="10.85546875" style="67" customWidth="1"/>
    <col min="8" max="20" width="11" style="67" customWidth="1"/>
    <col min="21" max="21" width="8.85546875" style="67"/>
    <col min="22" max="22" width="9.28515625" style="67" bestFit="1" customWidth="1"/>
    <col min="23" max="23" width="13" style="67" bestFit="1" customWidth="1"/>
    <col min="24" max="16384" width="8.85546875" style="67"/>
  </cols>
  <sheetData>
    <row r="1" spans="1:41" ht="32.25" customHeight="1" x14ac:dyDescent="0.25">
      <c r="A1" s="192" t="s">
        <v>193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</row>
    <row r="2" spans="1:41" x14ac:dyDescent="0.25">
      <c r="D2" s="67">
        <f>D11*D21</f>
        <v>3113.5207337638813</v>
      </c>
      <c r="E2" s="67">
        <f>E11*E21</f>
        <v>3973.3621336140627</v>
      </c>
      <c r="F2" s="175">
        <f>F5-E5</f>
        <v>-0.41513547912850157</v>
      </c>
    </row>
    <row r="3" spans="1:41" s="71" customFormat="1" ht="28.5" x14ac:dyDescent="0.25">
      <c r="A3" s="68" t="s">
        <v>0</v>
      </c>
      <c r="B3" s="68" t="s">
        <v>1</v>
      </c>
      <c r="C3" s="68" t="s">
        <v>2</v>
      </c>
      <c r="D3" s="68">
        <v>2016</v>
      </c>
      <c r="E3" s="68" t="s">
        <v>3</v>
      </c>
      <c r="F3" s="68" t="s">
        <v>4</v>
      </c>
      <c r="G3" s="68" t="s">
        <v>5</v>
      </c>
      <c r="H3" s="68" t="s">
        <v>6</v>
      </c>
      <c r="I3" s="68" t="s">
        <v>7</v>
      </c>
      <c r="J3" s="68" t="s">
        <v>8</v>
      </c>
      <c r="K3" s="68" t="s">
        <v>9</v>
      </c>
      <c r="L3" s="68" t="s">
        <v>10</v>
      </c>
      <c r="M3" s="68" t="s">
        <v>11</v>
      </c>
      <c r="N3" s="68" t="s">
        <v>12</v>
      </c>
      <c r="O3" s="69" t="s">
        <v>13</v>
      </c>
      <c r="P3" s="70">
        <v>2028</v>
      </c>
      <c r="Q3" s="70">
        <v>2029</v>
      </c>
      <c r="R3" s="70">
        <v>2030</v>
      </c>
      <c r="S3" s="70">
        <v>2031</v>
      </c>
      <c r="T3" s="70">
        <v>2032</v>
      </c>
    </row>
    <row r="4" spans="1:41" s="71" customFormat="1" ht="25.5" x14ac:dyDescent="0.25">
      <c r="A4" s="72" t="s">
        <v>14</v>
      </c>
      <c r="B4" s="140" t="s">
        <v>15</v>
      </c>
      <c r="C4" s="72" t="s">
        <v>16</v>
      </c>
      <c r="D4" s="153">
        <f>E4</f>
        <v>12.18</v>
      </c>
      <c r="E4" s="153">
        <f>'5.2'!E14</f>
        <v>12.18</v>
      </c>
      <c r="F4" s="153">
        <f>'[1]5.2'!$G$14</f>
        <v>12.669999999999998</v>
      </c>
      <c r="G4" s="153">
        <f>F4</f>
        <v>12.669999999999998</v>
      </c>
      <c r="H4" s="153">
        <f>G4</f>
        <v>12.669999999999998</v>
      </c>
      <c r="I4" s="153">
        <f t="shared" ref="I4:T4" si="0">H4</f>
        <v>12.669999999999998</v>
      </c>
      <c r="J4" s="153">
        <f t="shared" si="0"/>
        <v>12.669999999999998</v>
      </c>
      <c r="K4" s="153">
        <f t="shared" si="0"/>
        <v>12.669999999999998</v>
      </c>
      <c r="L4" s="153">
        <f t="shared" si="0"/>
        <v>12.669999999999998</v>
      </c>
      <c r="M4" s="153">
        <f t="shared" si="0"/>
        <v>12.669999999999998</v>
      </c>
      <c r="N4" s="153">
        <f t="shared" si="0"/>
        <v>12.669999999999998</v>
      </c>
      <c r="O4" s="153">
        <f t="shared" si="0"/>
        <v>12.669999999999998</v>
      </c>
      <c r="P4" s="153">
        <f t="shared" si="0"/>
        <v>12.669999999999998</v>
      </c>
      <c r="Q4" s="153">
        <f t="shared" si="0"/>
        <v>12.669999999999998</v>
      </c>
      <c r="R4" s="153">
        <f t="shared" si="0"/>
        <v>12.669999999999998</v>
      </c>
      <c r="S4" s="153">
        <f t="shared" si="0"/>
        <v>12.669999999999998</v>
      </c>
      <c r="T4" s="153">
        <f t="shared" si="0"/>
        <v>12.669999999999998</v>
      </c>
      <c r="U4" s="152">
        <f>'ДПР Тигиль'!D4+'ДПР Седанка'!D4</f>
        <v>12.18</v>
      </c>
    </row>
    <row r="5" spans="1:41" s="71" customFormat="1" ht="25.5" x14ac:dyDescent="0.2">
      <c r="A5" s="72" t="s">
        <v>17</v>
      </c>
      <c r="B5" s="141" t="s">
        <v>18</v>
      </c>
      <c r="C5" s="72" t="s">
        <v>19</v>
      </c>
      <c r="D5" s="153">
        <f>'[1]4.1'!$D$30</f>
        <v>21.419386888457801</v>
      </c>
      <c r="E5" s="172">
        <f>'[1]4.1'!$AE$30</f>
        <v>21.246453279128499</v>
      </c>
      <c r="F5" s="172">
        <f>'[1]4.1'!$BF$30</f>
        <v>20.831317799999997</v>
      </c>
      <c r="G5" s="172">
        <f>F5</f>
        <v>20.831317799999997</v>
      </c>
      <c r="H5" s="172">
        <f t="shared" ref="H5:T5" si="1">G5</f>
        <v>20.831317799999997</v>
      </c>
      <c r="I5" s="172">
        <f t="shared" si="1"/>
        <v>20.831317799999997</v>
      </c>
      <c r="J5" s="172">
        <f t="shared" si="1"/>
        <v>20.831317799999997</v>
      </c>
      <c r="K5" s="172">
        <f t="shared" si="1"/>
        <v>20.831317799999997</v>
      </c>
      <c r="L5" s="172">
        <f t="shared" si="1"/>
        <v>20.831317799999997</v>
      </c>
      <c r="M5" s="172">
        <f t="shared" si="1"/>
        <v>20.831317799999997</v>
      </c>
      <c r="N5" s="172">
        <f t="shared" si="1"/>
        <v>20.831317799999997</v>
      </c>
      <c r="O5" s="172">
        <f t="shared" si="1"/>
        <v>20.831317799999997</v>
      </c>
      <c r="P5" s="172">
        <f t="shared" si="1"/>
        <v>20.831317799999997</v>
      </c>
      <c r="Q5" s="172">
        <f t="shared" si="1"/>
        <v>20.831317799999997</v>
      </c>
      <c r="R5" s="172">
        <f t="shared" si="1"/>
        <v>20.831317799999997</v>
      </c>
      <c r="S5" s="172">
        <f t="shared" si="1"/>
        <v>20.831317799999997</v>
      </c>
      <c r="T5" s="172">
        <f t="shared" si="1"/>
        <v>20.831317799999997</v>
      </c>
      <c r="U5" s="152">
        <f>'ДПР Тигиль'!D5+'ДПР Седанка'!D5</f>
        <v>21.419396713752775</v>
      </c>
      <c r="V5" s="171">
        <f>'ДПР Тигиль'!E5+'ДПР Седанка'!E5</f>
        <v>21.246453583752778</v>
      </c>
      <c r="W5" s="152">
        <f>'ДПР Тигиль'!F5+'ДПР Седанка'!F5</f>
        <v>21.227191583752781</v>
      </c>
      <c r="X5" s="152">
        <f>'ДПР Тигиль'!G5+'ДПР Седанка'!G5</f>
        <v>21.227191583752781</v>
      </c>
      <c r="Y5" s="152">
        <f>'ДПР Тигиль'!H5+'ДПР Седанка'!H5</f>
        <v>21.227191583752781</v>
      </c>
      <c r="Z5" s="152">
        <f>'ДПР Тигиль'!I5+'ДПР Седанка'!I5</f>
        <v>21.227191583752781</v>
      </c>
      <c r="AA5" s="152">
        <f>'ДПР Тигиль'!J5+'ДПР Седанка'!J5</f>
        <v>21.227191583752781</v>
      </c>
      <c r="AB5" s="152">
        <f>'ДПР Тигиль'!K5+'ДПР Седанка'!K5</f>
        <v>21.227191583752781</v>
      </c>
      <c r="AC5" s="152">
        <f>'ДПР Тигиль'!L5+'ДПР Седанка'!L5</f>
        <v>21.227191583752781</v>
      </c>
      <c r="AD5" s="152">
        <f>'ДПР Тигиль'!M5+'ДПР Седанка'!M5</f>
        <v>21.227191583752781</v>
      </c>
      <c r="AE5" s="152">
        <f>'ДПР Тигиль'!N5+'ДПР Седанка'!N5</f>
        <v>21.227191583752781</v>
      </c>
      <c r="AF5" s="152">
        <f>'ДПР Тигиль'!O5+'ДПР Седанка'!O5</f>
        <v>21.227191583752781</v>
      </c>
      <c r="AG5" s="152">
        <f>'ДПР Тигиль'!P5+'ДПР Седанка'!P5</f>
        <v>21.227191583752781</v>
      </c>
      <c r="AH5" s="152">
        <f>'ДПР Тигиль'!Q5+'ДПР Седанка'!Q5</f>
        <v>21.227191583752781</v>
      </c>
      <c r="AI5" s="152">
        <f>'ДПР Тигиль'!R5+'ДПР Седанка'!R5</f>
        <v>21.227191583752781</v>
      </c>
      <c r="AJ5" s="152">
        <f>'ДПР Тигиль'!S5+'ДПР Седанка'!S5</f>
        <v>21.227191583752781</v>
      </c>
      <c r="AK5" s="152">
        <f>'ДПР Тигиль'!T5+'ДПР Седанка'!T5</f>
        <v>21.227191583752781</v>
      </c>
      <c r="AL5" s="152"/>
      <c r="AM5" s="152"/>
      <c r="AN5" s="152"/>
      <c r="AO5" s="152"/>
    </row>
    <row r="6" spans="1:41" s="71" customFormat="1" x14ac:dyDescent="0.2">
      <c r="A6" s="76"/>
      <c r="B6" s="142" t="s">
        <v>20</v>
      </c>
      <c r="C6" s="72" t="s">
        <v>19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W6" s="71">
        <f>'[2]с. Тигиль'!$S$19/1000+'[2]с. Седанка'!$S$19/1000</f>
        <v>20.831317800000008</v>
      </c>
    </row>
    <row r="7" spans="1:41" x14ac:dyDescent="0.25">
      <c r="A7" s="193" t="s">
        <v>21</v>
      </c>
      <c r="B7" s="195" t="s">
        <v>22</v>
      </c>
      <c r="C7" s="72" t="s">
        <v>19</v>
      </c>
      <c r="D7" s="153">
        <f>'[1]4.1'!$D$25</f>
        <v>7.8243430000000007</v>
      </c>
      <c r="E7" s="185">
        <f>'[1]4.1'!$AE$25</f>
        <v>7.6701677208715004</v>
      </c>
      <c r="F7" s="185">
        <f>'[1]4.1'!$BF$25</f>
        <v>7.6701677208714996</v>
      </c>
      <c r="G7" s="185">
        <f t="shared" ref="G7:T7" si="2">F7</f>
        <v>7.6701677208714996</v>
      </c>
      <c r="H7" s="185">
        <f t="shared" si="2"/>
        <v>7.6701677208714996</v>
      </c>
      <c r="I7" s="185">
        <f t="shared" si="2"/>
        <v>7.6701677208714996</v>
      </c>
      <c r="J7" s="185">
        <f t="shared" si="2"/>
        <v>7.6701677208714996</v>
      </c>
      <c r="K7" s="185">
        <f t="shared" si="2"/>
        <v>7.6701677208714996</v>
      </c>
      <c r="L7" s="185">
        <f t="shared" si="2"/>
        <v>7.6701677208714996</v>
      </c>
      <c r="M7" s="185">
        <f t="shared" si="2"/>
        <v>7.6701677208714996</v>
      </c>
      <c r="N7" s="185">
        <f t="shared" si="2"/>
        <v>7.6701677208714996</v>
      </c>
      <c r="O7" s="185">
        <f t="shared" si="2"/>
        <v>7.6701677208714996</v>
      </c>
      <c r="P7" s="185">
        <f t="shared" si="2"/>
        <v>7.6701677208714996</v>
      </c>
      <c r="Q7" s="185">
        <f t="shared" si="2"/>
        <v>7.6701677208714996</v>
      </c>
      <c r="R7" s="185">
        <f t="shared" si="2"/>
        <v>7.6701677208714996</v>
      </c>
      <c r="S7" s="185">
        <f t="shared" si="2"/>
        <v>7.6701677208714996</v>
      </c>
      <c r="T7" s="185">
        <f t="shared" si="2"/>
        <v>7.6701677208714996</v>
      </c>
    </row>
    <row r="8" spans="1:41" x14ac:dyDescent="0.25">
      <c r="A8" s="194"/>
      <c r="B8" s="196"/>
      <c r="C8" s="79" t="s">
        <v>23</v>
      </c>
      <c r="D8" s="3">
        <f>D7/D5</f>
        <v>0.36529257540122589</v>
      </c>
      <c r="E8" s="3">
        <f t="shared" ref="E8:T8" si="3">E7/E5</f>
        <v>0.3610093233022712</v>
      </c>
      <c r="F8" s="3">
        <f t="shared" si="3"/>
        <v>0.36820367268706833</v>
      </c>
      <c r="G8" s="3">
        <f t="shared" si="3"/>
        <v>0.36820367268706833</v>
      </c>
      <c r="H8" s="3">
        <f t="shared" si="3"/>
        <v>0.36820367268706833</v>
      </c>
      <c r="I8" s="3">
        <f t="shared" si="3"/>
        <v>0.36820367268706833</v>
      </c>
      <c r="J8" s="3">
        <f t="shared" si="3"/>
        <v>0.36820367268706833</v>
      </c>
      <c r="K8" s="3">
        <f t="shared" si="3"/>
        <v>0.36820367268706833</v>
      </c>
      <c r="L8" s="3">
        <f t="shared" si="3"/>
        <v>0.36820367268706833</v>
      </c>
      <c r="M8" s="3">
        <f t="shared" si="3"/>
        <v>0.36820367268706833</v>
      </c>
      <c r="N8" s="3">
        <f t="shared" si="3"/>
        <v>0.36820367268706833</v>
      </c>
      <c r="O8" s="3">
        <f t="shared" si="3"/>
        <v>0.36820367268706833</v>
      </c>
      <c r="P8" s="3">
        <f t="shared" si="3"/>
        <v>0.36820367268706833</v>
      </c>
      <c r="Q8" s="3">
        <f t="shared" si="3"/>
        <v>0.36820367268706833</v>
      </c>
      <c r="R8" s="3">
        <f t="shared" si="3"/>
        <v>0.36820367268706833</v>
      </c>
      <c r="S8" s="3">
        <f t="shared" si="3"/>
        <v>0.36820367268706833</v>
      </c>
      <c r="T8" s="3">
        <f t="shared" si="3"/>
        <v>0.36820367268706833</v>
      </c>
    </row>
    <row r="9" spans="1:41" x14ac:dyDescent="0.25">
      <c r="A9" s="80"/>
      <c r="B9" s="143" t="s">
        <v>24</v>
      </c>
      <c r="C9" s="79"/>
      <c r="D9" s="186">
        <f>'[1]4.7'!$C$13</f>
        <v>896</v>
      </c>
      <c r="E9" s="187">
        <f>'[1]4.7'!$C$57</f>
        <v>973.65199999999982</v>
      </c>
      <c r="F9" s="187">
        <f>D9</f>
        <v>896</v>
      </c>
      <c r="G9" s="187">
        <f t="shared" ref="G9:T9" si="4">F9</f>
        <v>896</v>
      </c>
      <c r="H9" s="187">
        <f t="shared" si="4"/>
        <v>896</v>
      </c>
      <c r="I9" s="187">
        <f t="shared" si="4"/>
        <v>896</v>
      </c>
      <c r="J9" s="187">
        <f t="shared" si="4"/>
        <v>896</v>
      </c>
      <c r="K9" s="187">
        <f t="shared" si="4"/>
        <v>896</v>
      </c>
      <c r="L9" s="187">
        <f t="shared" si="4"/>
        <v>896</v>
      </c>
      <c r="M9" s="187">
        <f t="shared" si="4"/>
        <v>896</v>
      </c>
      <c r="N9" s="187">
        <f t="shared" si="4"/>
        <v>896</v>
      </c>
      <c r="O9" s="187">
        <f t="shared" si="4"/>
        <v>896</v>
      </c>
      <c r="P9" s="187">
        <f t="shared" si="4"/>
        <v>896</v>
      </c>
      <c r="Q9" s="187">
        <f t="shared" si="4"/>
        <v>896</v>
      </c>
      <c r="R9" s="187">
        <f t="shared" si="4"/>
        <v>896</v>
      </c>
      <c r="S9" s="187">
        <f t="shared" si="4"/>
        <v>896</v>
      </c>
      <c r="T9" s="187">
        <f t="shared" si="4"/>
        <v>896</v>
      </c>
    </row>
    <row r="10" spans="1:41" ht="38.25" x14ac:dyDescent="0.25">
      <c r="A10" s="82" t="s">
        <v>25</v>
      </c>
      <c r="B10" s="144" t="s">
        <v>26</v>
      </c>
      <c r="C10" s="72" t="s">
        <v>27</v>
      </c>
      <c r="D10" s="1">
        <f>D9/D5</f>
        <v>41.831262709149939</v>
      </c>
      <c r="E10" s="1">
        <f>E9/E5</f>
        <v>45.826566307726715</v>
      </c>
      <c r="F10" s="1">
        <f>F9/F5</f>
        <v>43.012161237346213</v>
      </c>
      <c r="G10" s="1">
        <f t="shared" ref="G10:T10" si="5">G9/G5</f>
        <v>43.012161237346213</v>
      </c>
      <c r="H10" s="1">
        <f t="shared" si="5"/>
        <v>43.012161237346213</v>
      </c>
      <c r="I10" s="1">
        <f t="shared" si="5"/>
        <v>43.012161237346213</v>
      </c>
      <c r="J10" s="1">
        <f t="shared" si="5"/>
        <v>43.012161237346213</v>
      </c>
      <c r="K10" s="1">
        <f t="shared" si="5"/>
        <v>43.012161237346213</v>
      </c>
      <c r="L10" s="1">
        <f t="shared" si="5"/>
        <v>43.012161237346213</v>
      </c>
      <c r="M10" s="1">
        <f t="shared" si="5"/>
        <v>43.012161237346213</v>
      </c>
      <c r="N10" s="1">
        <f t="shared" si="5"/>
        <v>43.012161237346213</v>
      </c>
      <c r="O10" s="1">
        <f t="shared" si="5"/>
        <v>43.012161237346213</v>
      </c>
      <c r="P10" s="1">
        <f t="shared" si="5"/>
        <v>43.012161237346213</v>
      </c>
      <c r="Q10" s="1">
        <f t="shared" si="5"/>
        <v>43.012161237346213</v>
      </c>
      <c r="R10" s="1">
        <f t="shared" si="5"/>
        <v>43.012161237346213</v>
      </c>
      <c r="S10" s="1">
        <f t="shared" si="5"/>
        <v>43.012161237346213</v>
      </c>
      <c r="T10" s="1">
        <f t="shared" si="5"/>
        <v>43.012161237346213</v>
      </c>
    </row>
    <row r="11" spans="1:41" x14ac:dyDescent="0.25">
      <c r="A11" s="82"/>
      <c r="B11" s="144" t="s">
        <v>28</v>
      </c>
      <c r="C11" s="72"/>
      <c r="D11" s="138">
        <f>'[1]4.8'!$D$14/1000</f>
        <v>27.591000000000001</v>
      </c>
      <c r="E11" s="138">
        <f>'[1]4.8'!$D$14/1000</f>
        <v>27.591000000000001</v>
      </c>
      <c r="F11" s="138">
        <f>D11</f>
        <v>27.591000000000001</v>
      </c>
      <c r="G11" s="138">
        <f t="shared" ref="G11:T11" si="6">F11</f>
        <v>27.591000000000001</v>
      </c>
      <c r="H11" s="138">
        <f t="shared" si="6"/>
        <v>27.591000000000001</v>
      </c>
      <c r="I11" s="138">
        <f t="shared" si="6"/>
        <v>27.591000000000001</v>
      </c>
      <c r="J11" s="138">
        <f t="shared" si="6"/>
        <v>27.591000000000001</v>
      </c>
      <c r="K11" s="138">
        <f t="shared" si="6"/>
        <v>27.591000000000001</v>
      </c>
      <c r="L11" s="138">
        <f t="shared" si="6"/>
        <v>27.591000000000001</v>
      </c>
      <c r="M11" s="138">
        <f t="shared" si="6"/>
        <v>27.591000000000001</v>
      </c>
      <c r="N11" s="138">
        <f t="shared" si="6"/>
        <v>27.591000000000001</v>
      </c>
      <c r="O11" s="138">
        <f t="shared" si="6"/>
        <v>27.591000000000001</v>
      </c>
      <c r="P11" s="138">
        <f t="shared" si="6"/>
        <v>27.591000000000001</v>
      </c>
      <c r="Q11" s="138">
        <f t="shared" si="6"/>
        <v>27.591000000000001</v>
      </c>
      <c r="R11" s="138">
        <f t="shared" si="6"/>
        <v>27.591000000000001</v>
      </c>
      <c r="S11" s="138">
        <f t="shared" si="6"/>
        <v>27.591000000000001</v>
      </c>
      <c r="T11" s="138">
        <f t="shared" si="6"/>
        <v>27.591000000000001</v>
      </c>
    </row>
    <row r="12" spans="1:41" ht="25.5" x14ac:dyDescent="0.25">
      <c r="A12" s="82" t="s">
        <v>29</v>
      </c>
      <c r="B12" s="145" t="s">
        <v>30</v>
      </c>
      <c r="C12" s="86" t="s">
        <v>31</v>
      </c>
      <c r="D12" s="1">
        <f>D11/D5</f>
        <v>1.2881321087144599</v>
      </c>
      <c r="E12" s="1">
        <f>E11/E5</f>
        <v>1.2986167449935788</v>
      </c>
      <c r="F12" s="1">
        <f t="shared" ref="F12:T12" si="7">F11/F5</f>
        <v>1.3244961391736823</v>
      </c>
      <c r="G12" s="1">
        <f t="shared" si="7"/>
        <v>1.3244961391736823</v>
      </c>
      <c r="H12" s="1">
        <f t="shared" si="7"/>
        <v>1.3244961391736823</v>
      </c>
      <c r="I12" s="1">
        <f t="shared" si="7"/>
        <v>1.3244961391736823</v>
      </c>
      <c r="J12" s="1">
        <f t="shared" si="7"/>
        <v>1.3244961391736823</v>
      </c>
      <c r="K12" s="1">
        <f t="shared" si="7"/>
        <v>1.3244961391736823</v>
      </c>
      <c r="L12" s="1">
        <f t="shared" si="7"/>
        <v>1.3244961391736823</v>
      </c>
      <c r="M12" s="1">
        <f t="shared" si="7"/>
        <v>1.3244961391736823</v>
      </c>
      <c r="N12" s="1">
        <f t="shared" si="7"/>
        <v>1.3244961391736823</v>
      </c>
      <c r="O12" s="1">
        <f t="shared" si="7"/>
        <v>1.3244961391736823</v>
      </c>
      <c r="P12" s="1">
        <f t="shared" si="7"/>
        <v>1.3244961391736823</v>
      </c>
      <c r="Q12" s="1">
        <f t="shared" si="7"/>
        <v>1.3244961391736823</v>
      </c>
      <c r="R12" s="1">
        <f t="shared" si="7"/>
        <v>1.3244961391736823</v>
      </c>
      <c r="S12" s="1">
        <f t="shared" si="7"/>
        <v>1.3244961391736823</v>
      </c>
      <c r="T12" s="1">
        <f t="shared" si="7"/>
        <v>1.3244961391736823</v>
      </c>
    </row>
    <row r="13" spans="1:41" ht="25.5" x14ac:dyDescent="0.25">
      <c r="A13" s="87" t="s">
        <v>32</v>
      </c>
      <c r="B13" s="146" t="s">
        <v>33</v>
      </c>
      <c r="C13" s="89"/>
      <c r="D13" s="153">
        <f>'[3]Тигильский ЭР'!$S$24</f>
        <v>269.68030824428672</v>
      </c>
      <c r="E13" s="138">
        <f>'[4]Тигильский ЭР'!$S$30</f>
        <v>270.00544758536915</v>
      </c>
      <c r="F13" s="138">
        <f>'[2]с. Седанка'!$S$24</f>
        <v>267.25569973147998</v>
      </c>
      <c r="G13" s="90"/>
      <c r="H13" s="90"/>
      <c r="I13" s="90"/>
      <c r="J13" s="90"/>
      <c r="K13" s="90"/>
      <c r="L13" s="90"/>
      <c r="M13" s="90"/>
      <c r="N13" s="90"/>
      <c r="O13" s="91"/>
      <c r="P13" s="91"/>
      <c r="Q13" s="91"/>
      <c r="R13" s="91"/>
      <c r="S13" s="91"/>
      <c r="T13" s="91"/>
    </row>
    <row r="14" spans="1:41" s="95" customFormat="1" ht="30" x14ac:dyDescent="0.25">
      <c r="A14" s="87" t="s">
        <v>35</v>
      </c>
      <c r="B14" s="147" t="s">
        <v>36</v>
      </c>
      <c r="C14" s="93" t="s">
        <v>34</v>
      </c>
      <c r="D14" s="1">
        <f>'[1]4.4'!$D$31</f>
        <v>268.5</v>
      </c>
      <c r="E14" s="94">
        <f>'[1]4.4'!$H$31</f>
        <v>267.70999999999998</v>
      </c>
      <c r="F14" s="94">
        <f>'[1]4.4'!$L$31</f>
        <v>269.54297101759414</v>
      </c>
      <c r="G14" s="94">
        <f>F14</f>
        <v>269.54297101759414</v>
      </c>
      <c r="H14" s="94">
        <f t="shared" ref="H14:T14" si="8">G14</f>
        <v>269.54297101759414</v>
      </c>
      <c r="I14" s="94">
        <f t="shared" si="8"/>
        <v>269.54297101759414</v>
      </c>
      <c r="J14" s="94">
        <f t="shared" si="8"/>
        <v>269.54297101759414</v>
      </c>
      <c r="K14" s="94">
        <f t="shared" si="8"/>
        <v>269.54297101759414</v>
      </c>
      <c r="L14" s="94">
        <f t="shared" si="8"/>
        <v>269.54297101759414</v>
      </c>
      <c r="M14" s="94">
        <f t="shared" si="8"/>
        <v>269.54297101759414</v>
      </c>
      <c r="N14" s="94">
        <f t="shared" si="8"/>
        <v>269.54297101759414</v>
      </c>
      <c r="O14" s="94">
        <f t="shared" si="8"/>
        <v>269.54297101759414</v>
      </c>
      <c r="P14" s="94">
        <f t="shared" si="8"/>
        <v>269.54297101759414</v>
      </c>
      <c r="Q14" s="94">
        <f t="shared" si="8"/>
        <v>269.54297101759414</v>
      </c>
      <c r="R14" s="94">
        <f t="shared" si="8"/>
        <v>269.54297101759414</v>
      </c>
      <c r="S14" s="94">
        <f t="shared" si="8"/>
        <v>269.54297101759414</v>
      </c>
      <c r="T14" s="94">
        <f t="shared" si="8"/>
        <v>269.54297101759414</v>
      </c>
    </row>
    <row r="15" spans="1:41" ht="25.5" x14ac:dyDescent="0.25">
      <c r="A15" s="87" t="s">
        <v>37</v>
      </c>
      <c r="B15" s="147" t="s">
        <v>38</v>
      </c>
      <c r="C15" s="89"/>
      <c r="D15" s="1"/>
      <c r="E15" s="197">
        <f>E16</f>
        <v>88411.75812303953</v>
      </c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9"/>
    </row>
    <row r="16" spans="1:41" x14ac:dyDescent="0.25">
      <c r="A16" s="82" t="s">
        <v>39</v>
      </c>
      <c r="B16" s="148" t="s">
        <v>40</v>
      </c>
      <c r="C16" s="89" t="s">
        <v>41</v>
      </c>
      <c r="D16" s="153">
        <f>'5.2'!D16</f>
        <v>85295.898934945959</v>
      </c>
      <c r="E16" s="153">
        <f>'5.2'!E16</f>
        <v>88411.75812303953</v>
      </c>
      <c r="F16" s="153">
        <f>'5.2'!F16</f>
        <v>95987.803159793431</v>
      </c>
      <c r="G16" s="153">
        <f>'5.2'!G16</f>
        <v>98829.04213332331</v>
      </c>
      <c r="H16" s="153">
        <f>'5.2'!H16</f>
        <v>101754.38178046967</v>
      </c>
      <c r="I16" s="153">
        <f>'5.2'!I16</f>
        <v>104766.31148117158</v>
      </c>
      <c r="J16" s="153">
        <f>'5.2'!J16</f>
        <v>107867.39430101425</v>
      </c>
      <c r="K16" s="153">
        <f>'5.2'!K16</f>
        <v>111060.26917232428</v>
      </c>
      <c r="L16" s="153">
        <f>'5.2'!L16</f>
        <v>114347.65313982508</v>
      </c>
      <c r="M16" s="153">
        <f>'5.2'!M16</f>
        <v>117732.34367276391</v>
      </c>
      <c r="N16" s="153">
        <f>'5.2'!N16</f>
        <v>121217.22104547771</v>
      </c>
      <c r="O16" s="153">
        <f>'5.2'!O16</f>
        <v>124805.25078842384</v>
      </c>
      <c r="P16" s="153">
        <f>'5.2'!P16</f>
        <v>128499.48621176121</v>
      </c>
      <c r="Q16" s="153">
        <f>'5.2'!Q16</f>
        <v>132303.07100362933</v>
      </c>
      <c r="R16" s="153">
        <f>'5.2'!R16</f>
        <v>136219.24190533676</v>
      </c>
      <c r="S16" s="153">
        <f>'5.2'!S16</f>
        <v>140251.33146573472</v>
      </c>
      <c r="T16" s="153">
        <f>'5.2'!T16</f>
        <v>144402.77087712046</v>
      </c>
    </row>
    <row r="17" spans="1:20" ht="25.5" x14ac:dyDescent="0.25">
      <c r="A17" s="82" t="s">
        <v>42</v>
      </c>
      <c r="B17" s="148" t="s">
        <v>43</v>
      </c>
      <c r="C17" s="93" t="s">
        <v>41</v>
      </c>
      <c r="D17" s="153">
        <f>'5.3'!C27</f>
        <v>29752.487150940815</v>
      </c>
      <c r="E17" s="153">
        <f>'5.3'!F27</f>
        <v>29383.408775479056</v>
      </c>
      <c r="F17" s="153">
        <f>'5.3'!G27</f>
        <v>39350.010498625365</v>
      </c>
      <c r="G17" s="153">
        <f>'5.3'!H27</f>
        <v>41892.761207492324</v>
      </c>
      <c r="H17" s="153">
        <f>'5.3'!I27</f>
        <v>44065.071241314414</v>
      </c>
      <c r="I17" s="153">
        <f>'5.3'!J27</f>
        <v>47185.347567476172</v>
      </c>
      <c r="J17" s="153">
        <f>'5.3'!K27</f>
        <v>50303.413665255066</v>
      </c>
      <c r="K17" s="153">
        <f>'5.3'!L27</f>
        <v>54086.158618043963</v>
      </c>
      <c r="L17" s="153">
        <f>'5.3'!M27</f>
        <v>58100.524729019882</v>
      </c>
      <c r="M17" s="153">
        <f>'5.3'!N27</f>
        <v>61874.386625520994</v>
      </c>
      <c r="N17" s="153">
        <f>'5.3'!O27</f>
        <v>65191.658472405325</v>
      </c>
      <c r="O17" s="153">
        <f>'5.3'!P27</f>
        <v>70475.071224803207</v>
      </c>
      <c r="P17" s="153">
        <f>'5.3'!Q27</f>
        <v>78211.396501642739</v>
      </c>
      <c r="Q17" s="153">
        <f>'5.3'!R27</f>
        <v>81500.823825392697</v>
      </c>
      <c r="R17" s="153">
        <f>'5.3'!S27</f>
        <v>80961.287756987818</v>
      </c>
      <c r="S17" s="153">
        <f>'5.3'!T27</f>
        <v>81908.073991922822</v>
      </c>
      <c r="T17" s="153">
        <f>'5.3'!U27</f>
        <v>83677.724530998792</v>
      </c>
    </row>
    <row r="18" spans="1:20" ht="25.5" x14ac:dyDescent="0.25">
      <c r="A18" s="82" t="s">
        <v>44</v>
      </c>
      <c r="B18" s="149" t="s">
        <v>45</v>
      </c>
      <c r="C18" s="4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25">
      <c r="A19" s="82"/>
      <c r="B19" s="147" t="s">
        <v>36</v>
      </c>
      <c r="C19" s="5" t="s">
        <v>46</v>
      </c>
      <c r="D19" s="8">
        <f>'[1]4.5'!$N$13</f>
        <v>9231.0419957009126</v>
      </c>
      <c r="E19" s="134">
        <f>'[1]4.5'!$N$29</f>
        <v>9687.2011276646208</v>
      </c>
      <c r="F19" s="102">
        <f>'[1]4.5'!$N$45</f>
        <v>10399.624473637619</v>
      </c>
      <c r="G19" s="102">
        <f>F19*1.043</f>
        <v>10846.808326004037</v>
      </c>
      <c r="H19" s="102">
        <f t="shared" ref="H19:T19" si="9">G19*1.043</f>
        <v>11313.221084022209</v>
      </c>
      <c r="I19" s="102">
        <f t="shared" si="9"/>
        <v>11799.689590635164</v>
      </c>
      <c r="J19" s="102">
        <f t="shared" si="9"/>
        <v>12307.076243032476</v>
      </c>
      <c r="K19" s="102">
        <f t="shared" si="9"/>
        <v>12836.280521482871</v>
      </c>
      <c r="L19" s="102">
        <f t="shared" si="9"/>
        <v>13388.240583906634</v>
      </c>
      <c r="M19" s="102">
        <f t="shared" si="9"/>
        <v>13963.934929014618</v>
      </c>
      <c r="N19" s="102">
        <f t="shared" si="9"/>
        <v>14564.384130962246</v>
      </c>
      <c r="O19" s="102">
        <f t="shared" si="9"/>
        <v>15190.652648593621</v>
      </c>
      <c r="P19" s="102">
        <f t="shared" si="9"/>
        <v>15843.850712483145</v>
      </c>
      <c r="Q19" s="102">
        <f t="shared" si="9"/>
        <v>16525.136293119918</v>
      </c>
      <c r="R19" s="102">
        <f t="shared" si="9"/>
        <v>17235.717153724072</v>
      </c>
      <c r="S19" s="102">
        <f t="shared" si="9"/>
        <v>17976.852991334206</v>
      </c>
      <c r="T19" s="102">
        <f t="shared" si="9"/>
        <v>18749.857669961577</v>
      </c>
    </row>
    <row r="20" spans="1:20" x14ac:dyDescent="0.25">
      <c r="A20" s="82" t="s">
        <v>47</v>
      </c>
      <c r="B20" s="149" t="s">
        <v>48</v>
      </c>
      <c r="C20" s="93" t="s">
        <v>49</v>
      </c>
      <c r="D20" s="1">
        <f>'[1]4.7'!$E$13</f>
        <v>6.4338879144612244</v>
      </c>
      <c r="E20" s="6">
        <v>4</v>
      </c>
      <c r="F20" s="98">
        <f>E20*1.05</f>
        <v>4.2</v>
      </c>
      <c r="G20" s="98">
        <f>F20*1.05</f>
        <v>4.41</v>
      </c>
      <c r="H20" s="98">
        <f t="shared" ref="H20:T20" si="10">G20*1.05</f>
        <v>4.6305000000000005</v>
      </c>
      <c r="I20" s="98">
        <f t="shared" si="10"/>
        <v>4.8620250000000009</v>
      </c>
      <c r="J20" s="98">
        <f t="shared" si="10"/>
        <v>5.1051262500000014</v>
      </c>
      <c r="K20" s="98">
        <f t="shared" si="10"/>
        <v>5.3603825625000017</v>
      </c>
      <c r="L20" s="98">
        <f t="shared" si="10"/>
        <v>5.6284016906250018</v>
      </c>
      <c r="M20" s="98">
        <f t="shared" si="10"/>
        <v>5.9098217751562521</v>
      </c>
      <c r="N20" s="98">
        <f t="shared" si="10"/>
        <v>6.2053128639140649</v>
      </c>
      <c r="O20" s="98">
        <f t="shared" si="10"/>
        <v>6.515578507109768</v>
      </c>
      <c r="P20" s="98">
        <f t="shared" si="10"/>
        <v>6.8413574324652568</v>
      </c>
      <c r="Q20" s="98">
        <f t="shared" si="10"/>
        <v>7.1834253040885203</v>
      </c>
      <c r="R20" s="98">
        <f t="shared" si="10"/>
        <v>7.5425965692929466</v>
      </c>
      <c r="S20" s="98">
        <f t="shared" si="10"/>
        <v>7.9197263977575947</v>
      </c>
      <c r="T20" s="98">
        <f t="shared" si="10"/>
        <v>8.315712717645475</v>
      </c>
    </row>
    <row r="21" spans="1:20" x14ac:dyDescent="0.25">
      <c r="A21" s="82" t="s">
        <v>50</v>
      </c>
      <c r="B21" s="149" t="s">
        <v>51</v>
      </c>
      <c r="C21" s="93" t="s">
        <v>52</v>
      </c>
      <c r="D21" s="1">
        <f>'[1]4.8'!$E$14*1000</f>
        <v>112.84551968989457</v>
      </c>
      <c r="E21" s="6">
        <f>'[1]4.8'!$Q$14*1000</f>
        <v>144.00935571795378</v>
      </c>
      <c r="F21" s="98">
        <f>E21*1.04</f>
        <v>149.76972994667193</v>
      </c>
      <c r="G21" s="98">
        <f t="shared" ref="G21:T21" si="11">F21*1.04</f>
        <v>155.76051914453882</v>
      </c>
      <c r="H21" s="98">
        <f t="shared" si="11"/>
        <v>161.99093991032038</v>
      </c>
      <c r="I21" s="98">
        <f t="shared" si="11"/>
        <v>168.47057750673321</v>
      </c>
      <c r="J21" s="98">
        <f t="shared" si="11"/>
        <v>175.20940060700255</v>
      </c>
      <c r="K21" s="98">
        <f t="shared" si="11"/>
        <v>182.21777663128265</v>
      </c>
      <c r="L21" s="98">
        <f t="shared" si="11"/>
        <v>189.50648769653395</v>
      </c>
      <c r="M21" s="98">
        <f t="shared" si="11"/>
        <v>197.08674720439532</v>
      </c>
      <c r="N21" s="98">
        <f t="shared" si="11"/>
        <v>204.97021709257115</v>
      </c>
      <c r="O21" s="98">
        <f t="shared" si="11"/>
        <v>213.169025776274</v>
      </c>
      <c r="P21" s="98">
        <f t="shared" si="11"/>
        <v>221.69578680732496</v>
      </c>
      <c r="Q21" s="98">
        <f t="shared" si="11"/>
        <v>230.56361827961797</v>
      </c>
      <c r="R21" s="98">
        <f t="shared" si="11"/>
        <v>239.78616301080271</v>
      </c>
      <c r="S21" s="98">
        <f t="shared" si="11"/>
        <v>249.37760953123484</v>
      </c>
      <c r="T21" s="98">
        <f t="shared" si="11"/>
        <v>259.35271391248426</v>
      </c>
    </row>
    <row r="22" spans="1:20" x14ac:dyDescent="0.25">
      <c r="A22" s="82"/>
      <c r="B22" s="149" t="s">
        <v>53</v>
      </c>
      <c r="C22" s="93"/>
      <c r="D22" s="153">
        <f>'5.9'!C21</f>
        <v>232956.18327291933</v>
      </c>
      <c r="E22" s="153">
        <f>'5.9'!D21</f>
        <v>242341.75533803154</v>
      </c>
      <c r="F22" s="153">
        <f>'5.9'!E21</f>
        <v>264128.33105347911</v>
      </c>
      <c r="G22" s="153">
        <f>'5.9'!F21</f>
        <v>273386.5004521705</v>
      </c>
      <c r="H22" s="153">
        <f>'5.9'!G21</f>
        <v>282829.3716931286</v>
      </c>
      <c r="I22" s="153">
        <f>'5.9'!H21</f>
        <v>294419.68205250904</v>
      </c>
      <c r="J22" s="153">
        <f>'5.9'!I21</f>
        <v>306315.87145970378</v>
      </c>
      <c r="K22" s="153">
        <f>'5.9'!J21</f>
        <v>319196.28792645247</v>
      </c>
      <c r="L22" s="153">
        <f>'5.9'!K21</f>
        <v>332639.76766973984</v>
      </c>
      <c r="M22" s="153">
        <f>'5.9'!L21</f>
        <v>346186.53103487712</v>
      </c>
      <c r="N22" s="153">
        <f>'5.9'!M21</f>
        <v>359633.30718867859</v>
      </c>
      <c r="O22" s="153">
        <f>'5.9'!N21</f>
        <v>375416.12953952333</v>
      </c>
      <c r="P22" s="153">
        <f>'5.9'!O21</f>
        <v>394035.57849312597</v>
      </c>
      <c r="Q22" s="153">
        <f>'5.9'!P21</f>
        <v>408606.17831801629</v>
      </c>
      <c r="R22" s="153">
        <f>'5.9'!Q21</f>
        <v>419760.74467940646</v>
      </c>
      <c r="S22" s="153">
        <f>'5.9'!R21</f>
        <v>432830.01193834469</v>
      </c>
      <c r="T22" s="153">
        <f>'5.9'!S21</f>
        <v>447166.56036181067</v>
      </c>
    </row>
    <row r="23" spans="1:20" ht="94.9" customHeight="1" x14ac:dyDescent="0.25">
      <c r="A23" s="82" t="s">
        <v>54</v>
      </c>
      <c r="B23" s="7" t="s">
        <v>55</v>
      </c>
      <c r="C23" s="93" t="s">
        <v>41</v>
      </c>
      <c r="D23" s="1"/>
      <c r="E23" s="8">
        <f>'5.3'!F36</f>
        <v>0</v>
      </c>
      <c r="F23" s="8">
        <f>'5.3'!G36</f>
        <v>14043.431895169491</v>
      </c>
      <c r="G23" s="8">
        <f>'5.3'!H36</f>
        <v>16364.5392078615</v>
      </c>
      <c r="H23" s="8">
        <f>'5.3'!I36</f>
        <v>17265.793607117463</v>
      </c>
      <c r="I23" s="8">
        <f>'5.3'!J36</f>
        <v>14867.15812987048</v>
      </c>
      <c r="J23" s="8">
        <f>'5.3'!K36</f>
        <v>12224.805925210931</v>
      </c>
      <c r="K23" s="8">
        <f>'5.3'!L36</f>
        <v>9977.3667305301387</v>
      </c>
      <c r="L23" s="8">
        <f>'5.3'!M36</f>
        <v>6658.5441867920727</v>
      </c>
      <c r="M23" s="8">
        <f>'5.3'!N36</f>
        <v>4848.3517652548189</v>
      </c>
      <c r="N23" s="8">
        <f>'5.3'!O36</f>
        <v>0</v>
      </c>
      <c r="O23" s="8">
        <f>'5.3'!P36</f>
        <v>0</v>
      </c>
      <c r="P23" s="8">
        <f>'5.3'!Q36</f>
        <v>0</v>
      </c>
      <c r="Q23" s="8">
        <f>'5.3'!R36</f>
        <v>0</v>
      </c>
      <c r="R23" s="8">
        <f>'5.3'!S36</f>
        <v>1726.873320609564</v>
      </c>
      <c r="S23" s="8">
        <f>'5.3'!T36</f>
        <v>12266.154849287977</v>
      </c>
      <c r="T23" s="8">
        <f>'5.3'!U36</f>
        <v>10700.004429522725</v>
      </c>
    </row>
    <row r="24" spans="1:20" ht="39" x14ac:dyDescent="0.25">
      <c r="A24" s="82" t="s">
        <v>56</v>
      </c>
      <c r="B24" s="150" t="s">
        <v>57</v>
      </c>
      <c r="C24" s="100" t="s">
        <v>58</v>
      </c>
      <c r="D24" s="1"/>
      <c r="E24" s="3">
        <f>'5.3'!F43</f>
        <v>0</v>
      </c>
      <c r="F24" s="3">
        <f>'5.3'!G43</f>
        <v>5.8679117008279477E-2</v>
      </c>
      <c r="G24" s="3">
        <f>'5.3'!H43</f>
        <v>6.5560758097855096E-2</v>
      </c>
      <c r="H24" s="3">
        <f>'5.3'!I43</f>
        <v>6.679644255726068E-2</v>
      </c>
      <c r="I24" s="3">
        <f>'5.3'!J43</f>
        <v>5.5948119422450919E-2</v>
      </c>
      <c r="J24" s="3">
        <f>'5.3'!K43</f>
        <v>4.5070166892233789E-2</v>
      </c>
      <c r="K24" s="3">
        <f>'5.3'!L43</f>
        <v>3.61753694909214E-2</v>
      </c>
      <c r="L24" s="3">
        <f>'5.3'!M43</f>
        <v>2.4629859301006491E-2</v>
      </c>
      <c r="M24" s="3">
        <f>'5.3'!N43</f>
        <v>1.8457005782350707E-2</v>
      </c>
      <c r="N24" s="3">
        <f>'5.3'!O43</f>
        <v>4.1012732735134123E-3</v>
      </c>
      <c r="O24" s="3">
        <f>'5.3'!P43</f>
        <v>4.0848075815230122E-3</v>
      </c>
      <c r="P24" s="3">
        <f>'5.3'!Q43</f>
        <v>4.0457516975863569E-3</v>
      </c>
      <c r="Q24" s="3">
        <f>'5.3'!R43</f>
        <v>4.0570508591979571E-3</v>
      </c>
      <c r="R24" s="3">
        <f>'5.3'!S43</f>
        <v>8.3219413582049616E-3</v>
      </c>
      <c r="S24" s="3">
        <f>'5.3'!T43</f>
        <v>3.3174238524595855E-2</v>
      </c>
      <c r="T24" s="3">
        <f>'5.3'!U43</f>
        <v>2.8682423747362056E-2</v>
      </c>
    </row>
    <row r="25" spans="1:20" hidden="1" x14ac:dyDescent="0.25">
      <c r="A25" s="82"/>
      <c r="B25" s="150" t="s">
        <v>59</v>
      </c>
      <c r="C25" s="100"/>
      <c r="D25" s="1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84.6" customHeight="1" x14ac:dyDescent="0.25">
      <c r="A26" s="82" t="s">
        <v>60</v>
      </c>
      <c r="B26" s="148" t="s">
        <v>61</v>
      </c>
      <c r="C26" s="100" t="s">
        <v>58</v>
      </c>
      <c r="D26" s="1"/>
      <c r="E26" s="101">
        <f>'5.9'!D21/'5.9'!C21</f>
        <v>1.0402890017051685</v>
      </c>
      <c r="F26" s="101">
        <f>'5.9'!E21/'5.9'!D21</f>
        <v>1.0899002142039389</v>
      </c>
      <c r="G26" s="101">
        <f>'5.9'!F21/'5.9'!E21</f>
        <v>1.0350517847205754</v>
      </c>
      <c r="H26" s="101">
        <f>'5.9'!G21/'5.9'!F21</f>
        <v>1.034540371325358</v>
      </c>
      <c r="I26" s="101">
        <f>'5.9'!H21/'5.9'!G21</f>
        <v>1.040979868144515</v>
      </c>
      <c r="J26" s="101">
        <f>'5.9'!I21/'5.9'!H21</f>
        <v>1.0404055507575511</v>
      </c>
      <c r="K26" s="101">
        <f>'5.9'!J21/'5.9'!I21</f>
        <v>1.0420494583103674</v>
      </c>
      <c r="L26" s="101">
        <f>'5.9'!K21/'5.9'!J21</f>
        <v>1.0421166543966356</v>
      </c>
      <c r="M26" s="101">
        <f>'5.9'!L21/'5.9'!K21</f>
        <v>1.0407250265355739</v>
      </c>
      <c r="N26" s="101">
        <f>'5.9'!M21/'5.9'!L21</f>
        <v>1.0388425745900749</v>
      </c>
      <c r="O26" s="101">
        <f>'5.9'!N21/'5.9'!M21</f>
        <v>1.043885874960309</v>
      </c>
      <c r="P26" s="101">
        <f>'5.9'!O21/'5.9'!N21</f>
        <v>1.0495968273298242</v>
      </c>
      <c r="Q26" s="101">
        <f>'5.9'!P21/'5.9'!O21</f>
        <v>1.0369778786997137</v>
      </c>
      <c r="R26" s="101">
        <f>'5.9'!Q21/'5.9'!P21</f>
        <v>1.0272990643638986</v>
      </c>
      <c r="S26" s="101">
        <f>'5.9'!R21/'5.9'!Q21</f>
        <v>1.0311350392446057</v>
      </c>
      <c r="T26" s="101">
        <f>'5.9'!S21/'5.9'!R21</f>
        <v>1.0331228150267644</v>
      </c>
    </row>
    <row r="27" spans="1:20" ht="39" x14ac:dyDescent="0.25">
      <c r="A27" s="82" t="s">
        <v>62</v>
      </c>
      <c r="B27" s="150" t="s">
        <v>63</v>
      </c>
      <c r="C27" s="93" t="s">
        <v>64</v>
      </c>
      <c r="D27" s="1"/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  <c r="L27" s="102">
        <v>0</v>
      </c>
      <c r="M27" s="102">
        <v>0</v>
      </c>
      <c r="N27" s="102">
        <v>0</v>
      </c>
      <c r="O27" s="103">
        <v>0</v>
      </c>
      <c r="P27" s="103">
        <v>0</v>
      </c>
      <c r="Q27" s="103">
        <v>0</v>
      </c>
      <c r="R27" s="103">
        <v>0</v>
      </c>
      <c r="S27" s="103">
        <v>0</v>
      </c>
      <c r="T27" s="103">
        <v>0</v>
      </c>
    </row>
    <row r="28" spans="1:20" x14ac:dyDescent="0.25">
      <c r="A28" s="82" t="s">
        <v>65</v>
      </c>
      <c r="B28" s="150" t="s">
        <v>66</v>
      </c>
      <c r="C28" s="93" t="s">
        <v>58</v>
      </c>
      <c r="D28" s="1"/>
      <c r="E28" s="2">
        <f>'[5]Форма № 3-ИП ТС'!F18</f>
        <v>94.55</v>
      </c>
      <c r="F28" s="2">
        <f>'[5]Форма № 3-ИП ТС'!G18</f>
        <v>94.87</v>
      </c>
      <c r="G28" s="2">
        <f>'[5]Форма № 3-ИП ТС'!H18</f>
        <v>95.19</v>
      </c>
      <c r="H28" s="2">
        <f>'[5]Форма № 3-ИП ТС'!I18</f>
        <v>82.2</v>
      </c>
      <c r="I28" s="2">
        <f>'[5]Форма № 3-ИП ТС'!J18</f>
        <v>65.849999999999994</v>
      </c>
      <c r="J28" s="2">
        <f>'[5]Форма № 3-ИП ТС'!K18</f>
        <v>48.59</v>
      </c>
      <c r="K28" s="2">
        <f>'[5]Форма № 3-ИП ТС'!L18</f>
        <v>46.78</v>
      </c>
      <c r="L28" s="2">
        <f>'[5]Форма № 3-ИП ТС'!M18</f>
        <v>37.72</v>
      </c>
      <c r="M28" s="2">
        <f>'[5]Форма № 3-ИП ТС'!N18</f>
        <v>28.14</v>
      </c>
      <c r="N28" s="2">
        <f>'[5]Форма № 3-ИП ТС'!O18</f>
        <v>31.81</v>
      </c>
      <c r="O28" s="2">
        <f>'[5]Форма № 3-ИП ТС'!P18</f>
        <v>35.49</v>
      </c>
      <c r="P28" s="2">
        <f>'[5]Форма № 3-ИП ТС'!Q18</f>
        <v>39.17</v>
      </c>
      <c r="Q28" s="2">
        <f>'[5]Форма № 3-ИП ТС'!R18</f>
        <v>42.85</v>
      </c>
      <c r="R28" s="2">
        <f>'[5]Форма № 3-ИП ТС'!S18</f>
        <v>46.53</v>
      </c>
      <c r="S28" s="2">
        <f>'[5]Форма № 3-ИП ТС'!T18</f>
        <v>45.69</v>
      </c>
      <c r="T28" s="2">
        <f>'[5]Форма № 3-ИП ТС'!U18</f>
        <v>40.79</v>
      </c>
    </row>
    <row r="29" spans="1:20" ht="39" x14ac:dyDescent="0.25">
      <c r="A29" s="82" t="s">
        <v>67</v>
      </c>
      <c r="B29" s="150" t="s">
        <v>68</v>
      </c>
      <c r="C29" s="93" t="s">
        <v>58</v>
      </c>
      <c r="D29" s="1"/>
      <c r="E29" s="101">
        <v>1.04</v>
      </c>
      <c r="F29" s="101">
        <v>1.04</v>
      </c>
      <c r="G29" s="101">
        <v>1.04</v>
      </c>
      <c r="H29" s="101">
        <v>1.04</v>
      </c>
      <c r="I29" s="101">
        <v>1.04</v>
      </c>
      <c r="J29" s="101">
        <v>1.04</v>
      </c>
      <c r="K29" s="101">
        <v>1.04</v>
      </c>
      <c r="L29" s="101">
        <v>1.04</v>
      </c>
      <c r="M29" s="101">
        <v>1.04</v>
      </c>
      <c r="N29" s="101">
        <v>1.04</v>
      </c>
      <c r="O29" s="104">
        <v>1.04</v>
      </c>
      <c r="P29" s="104">
        <v>1.04</v>
      </c>
      <c r="Q29" s="104">
        <v>1.04</v>
      </c>
      <c r="R29" s="104">
        <v>1.04</v>
      </c>
      <c r="S29" s="104">
        <v>1.04</v>
      </c>
      <c r="T29" s="104">
        <v>1.04</v>
      </c>
    </row>
    <row r="30" spans="1:20" x14ac:dyDescent="0.25">
      <c r="A30" s="105"/>
      <c r="B30" s="105"/>
      <c r="C30" s="105"/>
      <c r="D30" s="105">
        <f>D9*D20</f>
        <v>5764.7635713572572</v>
      </c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P30" s="99"/>
      <c r="Q30" s="99"/>
      <c r="R30" s="99"/>
      <c r="S30" s="99"/>
      <c r="T30" s="99"/>
    </row>
    <row r="31" spans="1:20" x14ac:dyDescent="0.25">
      <c r="A31" s="105"/>
      <c r="B31" s="105"/>
      <c r="C31" s="105"/>
      <c r="D31" s="105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</row>
    <row r="32" spans="1:20" x14ac:dyDescent="0.25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</row>
    <row r="33" spans="1:14" x14ac:dyDescent="0.25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</row>
    <row r="34" spans="1:14" x14ac:dyDescent="0.25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</row>
    <row r="35" spans="1:14" x14ac:dyDescent="0.25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</row>
    <row r="36" spans="1:14" x14ac:dyDescent="0.25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</row>
    <row r="37" spans="1:14" x14ac:dyDescent="0.25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</row>
    <row r="38" spans="1:14" x14ac:dyDescent="0.25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</row>
    <row r="39" spans="1:14" x14ac:dyDescent="0.2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</row>
    <row r="40" spans="1:14" x14ac:dyDescent="0.25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</row>
    <row r="41" spans="1:14" x14ac:dyDescent="0.25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</row>
    <row r="42" spans="1:14" x14ac:dyDescent="0.25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</row>
    <row r="43" spans="1:14" x14ac:dyDescent="0.25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</row>
    <row r="44" spans="1:14" x14ac:dyDescent="0.25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</row>
    <row r="45" spans="1:14" x14ac:dyDescent="0.25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</row>
    <row r="46" spans="1:14" x14ac:dyDescent="0.25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</row>
    <row r="47" spans="1:14" x14ac:dyDescent="0.25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</row>
    <row r="48" spans="1:14" x14ac:dyDescent="0.25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</row>
    <row r="49" spans="1:20" x14ac:dyDescent="0.25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</row>
    <row r="50" spans="1:20" x14ac:dyDescent="0.25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</row>
    <row r="51" spans="1:20" x14ac:dyDescent="0.25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</row>
    <row r="52" spans="1:20" x14ac:dyDescent="0.25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</row>
    <row r="53" spans="1:20" x14ac:dyDescent="0.25">
      <c r="A53" s="105"/>
      <c r="B53" s="105"/>
      <c r="C53" s="105"/>
      <c r="D53" s="105"/>
      <c r="E53" s="105">
        <f>E22/D22*100</f>
        <v>104.02890017051685</v>
      </c>
      <c r="F53" s="105">
        <f>F22/E22*100</f>
        <v>108.99002142039389</v>
      </c>
      <c r="G53" s="105">
        <f t="shared" ref="G53:T53" si="12">G22/F22*100</f>
        <v>103.50517847205754</v>
      </c>
      <c r="H53" s="105">
        <f t="shared" si="12"/>
        <v>103.4540371325358</v>
      </c>
      <c r="I53" s="105">
        <f t="shared" si="12"/>
        <v>104.0979868144515</v>
      </c>
      <c r="J53" s="105">
        <f t="shared" si="12"/>
        <v>104.04055507575511</v>
      </c>
      <c r="K53" s="105">
        <f t="shared" si="12"/>
        <v>104.20494583103674</v>
      </c>
      <c r="L53" s="105">
        <f t="shared" si="12"/>
        <v>104.21166543966356</v>
      </c>
      <c r="M53" s="105">
        <f t="shared" si="12"/>
        <v>104.07250265355739</v>
      </c>
      <c r="N53" s="105">
        <f t="shared" si="12"/>
        <v>103.88425745900749</v>
      </c>
      <c r="O53" s="105">
        <f t="shared" si="12"/>
        <v>104.38858749603091</v>
      </c>
      <c r="P53" s="105">
        <f t="shared" si="12"/>
        <v>104.95968273298242</v>
      </c>
      <c r="Q53" s="105">
        <f t="shared" si="12"/>
        <v>103.69778786997136</v>
      </c>
      <c r="R53" s="105">
        <f t="shared" si="12"/>
        <v>102.72990643638987</v>
      </c>
      <c r="S53" s="105">
        <f t="shared" si="12"/>
        <v>103.11350392446057</v>
      </c>
      <c r="T53" s="105">
        <f t="shared" si="12"/>
        <v>103.31228150267644</v>
      </c>
    </row>
    <row r="54" spans="1:20" x14ac:dyDescent="0.25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</row>
    <row r="55" spans="1:20" x14ac:dyDescent="0.25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</row>
    <row r="56" spans="1:20" x14ac:dyDescent="0.25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</row>
    <row r="57" spans="1:20" x14ac:dyDescent="0.25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</row>
    <row r="58" spans="1:20" x14ac:dyDescent="0.25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</row>
    <row r="59" spans="1:20" x14ac:dyDescent="0.25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</row>
    <row r="60" spans="1:20" x14ac:dyDescent="0.25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</row>
    <row r="61" spans="1:20" x14ac:dyDescent="0.25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</row>
    <row r="62" spans="1:20" x14ac:dyDescent="0.25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</row>
    <row r="63" spans="1:20" x14ac:dyDescent="0.25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</row>
    <row r="64" spans="1:20" x14ac:dyDescent="0.25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</row>
    <row r="65" spans="1:14" x14ac:dyDescent="0.25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</row>
    <row r="66" spans="1:14" x14ac:dyDescent="0.25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</row>
    <row r="67" spans="1:14" x14ac:dyDescent="0.25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</row>
    <row r="68" spans="1:14" x14ac:dyDescent="0.25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</row>
    <row r="69" spans="1:14" x14ac:dyDescent="0.25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</row>
    <row r="70" spans="1:14" x14ac:dyDescent="0.25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</row>
    <row r="71" spans="1:14" x14ac:dyDescent="0.25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</row>
    <row r="72" spans="1:14" x14ac:dyDescent="0.25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</row>
    <row r="73" spans="1:14" x14ac:dyDescent="0.25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</row>
    <row r="74" spans="1:14" x14ac:dyDescent="0.25">
      <c r="A74" s="105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</row>
    <row r="75" spans="1:14" x14ac:dyDescent="0.25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</row>
    <row r="76" spans="1:14" x14ac:dyDescent="0.25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</row>
    <row r="77" spans="1:14" x14ac:dyDescent="0.25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</row>
    <row r="78" spans="1:14" x14ac:dyDescent="0.25">
      <c r="A78" s="105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</row>
    <row r="79" spans="1:14" x14ac:dyDescent="0.25">
      <c r="A79" s="105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</row>
    <row r="80" spans="1:14" x14ac:dyDescent="0.25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</row>
    <row r="81" spans="1:14" x14ac:dyDescent="0.25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</row>
    <row r="82" spans="1:14" x14ac:dyDescent="0.25">
      <c r="A82" s="105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</row>
    <row r="83" spans="1:14" x14ac:dyDescent="0.25">
      <c r="A83" s="105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</row>
    <row r="84" spans="1:14" x14ac:dyDescent="0.25">
      <c r="A84" s="105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</row>
    <row r="85" spans="1:14" x14ac:dyDescent="0.25">
      <c r="A85" s="105"/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</row>
    <row r="86" spans="1:14" x14ac:dyDescent="0.25">
      <c r="A86" s="105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</row>
    <row r="87" spans="1:14" x14ac:dyDescent="0.25">
      <c r="A87" s="105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</row>
    <row r="88" spans="1:14" x14ac:dyDescent="0.25">
      <c r="A88" s="105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</row>
    <row r="89" spans="1:14" x14ac:dyDescent="0.25">
      <c r="A89" s="105"/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</row>
    <row r="90" spans="1:14" x14ac:dyDescent="0.25">
      <c r="A90" s="105"/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</row>
    <row r="91" spans="1:14" x14ac:dyDescent="0.25">
      <c r="A91" s="105"/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</row>
    <row r="92" spans="1:14" x14ac:dyDescent="0.25">
      <c r="A92" s="105"/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</row>
    <row r="93" spans="1:14" x14ac:dyDescent="0.25">
      <c r="A93" s="105"/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</row>
    <row r="94" spans="1:14" x14ac:dyDescent="0.25">
      <c r="A94" s="105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</row>
    <row r="95" spans="1:14" x14ac:dyDescent="0.25">
      <c r="A95" s="105"/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</row>
    <row r="96" spans="1:14" x14ac:dyDescent="0.25">
      <c r="A96" s="105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</row>
    <row r="97" spans="1:14" x14ac:dyDescent="0.25">
      <c r="A97" s="105"/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</row>
    <row r="98" spans="1:14" x14ac:dyDescent="0.25">
      <c r="A98" s="105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</row>
    <row r="99" spans="1:14" x14ac:dyDescent="0.25">
      <c r="A99" s="105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</row>
    <row r="100" spans="1:14" x14ac:dyDescent="0.25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</row>
    <row r="101" spans="1:14" x14ac:dyDescent="0.25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</row>
    <row r="102" spans="1:14" x14ac:dyDescent="0.25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</row>
    <row r="103" spans="1:14" x14ac:dyDescent="0.25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</row>
    <row r="104" spans="1:14" x14ac:dyDescent="0.25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</row>
    <row r="105" spans="1:14" x14ac:dyDescent="0.25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</row>
    <row r="106" spans="1:14" x14ac:dyDescent="0.25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</row>
    <row r="107" spans="1:14" x14ac:dyDescent="0.25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</row>
    <row r="108" spans="1:14" x14ac:dyDescent="0.25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</row>
    <row r="109" spans="1:14" x14ac:dyDescent="0.25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</row>
    <row r="110" spans="1:14" x14ac:dyDescent="0.25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</row>
    <row r="111" spans="1:14" x14ac:dyDescent="0.25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</row>
    <row r="112" spans="1:14" x14ac:dyDescent="0.25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</row>
    <row r="113" spans="1:14" x14ac:dyDescent="0.25">
      <c r="A113" s="105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</row>
    <row r="114" spans="1:14" x14ac:dyDescent="0.25">
      <c r="A114" s="105"/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</row>
    <row r="115" spans="1:14" x14ac:dyDescent="0.25">
      <c r="A115" s="105"/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</row>
    <row r="116" spans="1:14" x14ac:dyDescent="0.25">
      <c r="A116" s="105"/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</row>
    <row r="117" spans="1:14" x14ac:dyDescent="0.25">
      <c r="A117" s="105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</row>
    <row r="118" spans="1:14" x14ac:dyDescent="0.25">
      <c r="A118" s="105"/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</row>
    <row r="119" spans="1:14" x14ac:dyDescent="0.25">
      <c r="A119" s="105"/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</row>
    <row r="120" spans="1:14" x14ac:dyDescent="0.25">
      <c r="A120" s="105"/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</row>
    <row r="121" spans="1:14" x14ac:dyDescent="0.25">
      <c r="A121" s="105"/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</row>
    <row r="122" spans="1:14" x14ac:dyDescent="0.25">
      <c r="A122" s="105"/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</row>
    <row r="123" spans="1:14" x14ac:dyDescent="0.25">
      <c r="A123" s="105"/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</row>
    <row r="124" spans="1:14" x14ac:dyDescent="0.25">
      <c r="A124" s="105"/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</row>
    <row r="125" spans="1:14" x14ac:dyDescent="0.25">
      <c r="A125" s="105"/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</row>
    <row r="126" spans="1:14" x14ac:dyDescent="0.25">
      <c r="A126" s="105"/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</row>
    <row r="127" spans="1:14" x14ac:dyDescent="0.25">
      <c r="A127" s="105"/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</row>
    <row r="128" spans="1:14" x14ac:dyDescent="0.25">
      <c r="A128" s="105"/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</row>
    <row r="129" spans="1:14" x14ac:dyDescent="0.25">
      <c r="A129" s="105"/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</row>
    <row r="130" spans="1:14" x14ac:dyDescent="0.25">
      <c r="A130" s="105"/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</row>
    <row r="131" spans="1:14" x14ac:dyDescent="0.25">
      <c r="A131" s="105"/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</row>
    <row r="132" spans="1:14" x14ac:dyDescent="0.25">
      <c r="A132" s="105"/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</row>
    <row r="133" spans="1:14" x14ac:dyDescent="0.25">
      <c r="A133" s="105"/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</row>
    <row r="134" spans="1:14" x14ac:dyDescent="0.25">
      <c r="A134" s="105"/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</row>
    <row r="135" spans="1:14" x14ac:dyDescent="0.25">
      <c r="A135" s="105"/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</row>
    <row r="136" spans="1:14" x14ac:dyDescent="0.25">
      <c r="A136" s="105"/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</row>
    <row r="137" spans="1:14" x14ac:dyDescent="0.25">
      <c r="A137" s="105"/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</row>
    <row r="138" spans="1:14" x14ac:dyDescent="0.25">
      <c r="A138" s="105"/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</row>
    <row r="139" spans="1:14" x14ac:dyDescent="0.25">
      <c r="A139" s="105"/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</row>
    <row r="140" spans="1:14" x14ac:dyDescent="0.25">
      <c r="A140" s="105"/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</row>
    <row r="141" spans="1:14" x14ac:dyDescent="0.25">
      <c r="A141" s="105"/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</row>
    <row r="142" spans="1:14" x14ac:dyDescent="0.25">
      <c r="A142" s="105"/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</row>
    <row r="143" spans="1:14" x14ac:dyDescent="0.25">
      <c r="A143" s="105"/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</row>
    <row r="144" spans="1:14" x14ac:dyDescent="0.25">
      <c r="A144" s="105"/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</row>
    <row r="145" spans="1:14" x14ac:dyDescent="0.25">
      <c r="A145" s="105"/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</row>
    <row r="146" spans="1:14" x14ac:dyDescent="0.25">
      <c r="A146" s="105"/>
      <c r="B146" s="10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</row>
    <row r="147" spans="1:14" x14ac:dyDescent="0.25">
      <c r="A147" s="105"/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</row>
    <row r="148" spans="1:14" x14ac:dyDescent="0.25">
      <c r="A148" s="105"/>
      <c r="B148" s="10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</row>
    <row r="149" spans="1:14" x14ac:dyDescent="0.25">
      <c r="A149" s="105"/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</row>
    <row r="150" spans="1:14" x14ac:dyDescent="0.25">
      <c r="A150" s="105"/>
      <c r="B150" s="105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</row>
    <row r="151" spans="1:14" x14ac:dyDescent="0.25">
      <c r="A151" s="105"/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</row>
    <row r="152" spans="1:14" x14ac:dyDescent="0.25">
      <c r="A152" s="105"/>
      <c r="B152" s="10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</row>
    <row r="153" spans="1:14" x14ac:dyDescent="0.25">
      <c r="A153" s="105"/>
      <c r="B153" s="10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</row>
    <row r="154" spans="1:14" x14ac:dyDescent="0.25">
      <c r="A154" s="105"/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</row>
    <row r="155" spans="1:14" x14ac:dyDescent="0.25">
      <c r="A155" s="105"/>
      <c r="B155" s="105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</row>
    <row r="156" spans="1:14" x14ac:dyDescent="0.25">
      <c r="A156" s="105"/>
      <c r="B156" s="105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</row>
    <row r="157" spans="1:14" x14ac:dyDescent="0.25">
      <c r="A157" s="105"/>
      <c r="B157" s="105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</row>
    <row r="158" spans="1:14" x14ac:dyDescent="0.25">
      <c r="A158" s="105"/>
      <c r="B158" s="10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</row>
    <row r="159" spans="1:14" x14ac:dyDescent="0.25">
      <c r="A159" s="105"/>
      <c r="B159" s="105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</row>
    <row r="160" spans="1:14" x14ac:dyDescent="0.25">
      <c r="A160" s="105"/>
      <c r="B160" s="10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</row>
    <row r="161" spans="1:14" x14ac:dyDescent="0.25">
      <c r="A161" s="105"/>
      <c r="B161" s="105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</row>
    <row r="162" spans="1:14" x14ac:dyDescent="0.25">
      <c r="A162" s="105"/>
      <c r="B162" s="10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</row>
    <row r="163" spans="1:14" x14ac:dyDescent="0.25">
      <c r="A163" s="105"/>
      <c r="B163" s="105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</row>
    <row r="164" spans="1:14" x14ac:dyDescent="0.25">
      <c r="A164" s="105"/>
      <c r="B164" s="105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</row>
    <row r="165" spans="1:14" x14ac:dyDescent="0.25">
      <c r="A165" s="105"/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</row>
    <row r="166" spans="1:14" x14ac:dyDescent="0.25">
      <c r="A166" s="105"/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</row>
    <row r="167" spans="1:14" x14ac:dyDescent="0.25">
      <c r="A167" s="105"/>
      <c r="B167" s="10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</row>
    <row r="168" spans="1:14" x14ac:dyDescent="0.25">
      <c r="A168" s="105"/>
      <c r="B168" s="105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</row>
    <row r="169" spans="1:14" x14ac:dyDescent="0.25">
      <c r="A169" s="105"/>
      <c r="B169" s="105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</row>
    <row r="170" spans="1:14" x14ac:dyDescent="0.25">
      <c r="A170" s="105"/>
      <c r="B170" s="105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</row>
    <row r="171" spans="1:14" x14ac:dyDescent="0.25">
      <c r="A171" s="105"/>
      <c r="B171" s="10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</row>
    <row r="172" spans="1:14" x14ac:dyDescent="0.25">
      <c r="A172" s="105"/>
      <c r="B172" s="10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</row>
    <row r="173" spans="1:14" x14ac:dyDescent="0.25">
      <c r="A173" s="105"/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</row>
    <row r="174" spans="1:14" x14ac:dyDescent="0.25">
      <c r="A174" s="105"/>
      <c r="B174" s="10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</row>
    <row r="175" spans="1:14" x14ac:dyDescent="0.25">
      <c r="A175" s="105"/>
      <c r="B175" s="105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</row>
    <row r="176" spans="1:14" x14ac:dyDescent="0.25">
      <c r="A176" s="105"/>
      <c r="B176" s="10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</row>
    <row r="177" spans="1:14" x14ac:dyDescent="0.25">
      <c r="A177" s="105"/>
      <c r="B177" s="105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</row>
    <row r="178" spans="1:14" x14ac:dyDescent="0.25">
      <c r="A178" s="105"/>
      <c r="B178" s="105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</row>
    <row r="179" spans="1:14" x14ac:dyDescent="0.25">
      <c r="A179" s="105"/>
      <c r="B179" s="105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</row>
    <row r="180" spans="1:14" x14ac:dyDescent="0.25">
      <c r="A180" s="105"/>
      <c r="B180" s="105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</row>
    <row r="181" spans="1:14" x14ac:dyDescent="0.25">
      <c r="A181" s="105"/>
      <c r="B181" s="105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</row>
    <row r="182" spans="1:14" x14ac:dyDescent="0.25">
      <c r="A182" s="105"/>
      <c r="B182" s="105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</row>
    <row r="183" spans="1:14" x14ac:dyDescent="0.25">
      <c r="A183" s="105"/>
      <c r="B183" s="105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</row>
    <row r="184" spans="1:14" x14ac:dyDescent="0.25">
      <c r="A184" s="105"/>
      <c r="B184" s="105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</row>
    <row r="185" spans="1:14" x14ac:dyDescent="0.25">
      <c r="A185" s="105"/>
      <c r="B185" s="10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</row>
    <row r="186" spans="1:14" x14ac:dyDescent="0.25">
      <c r="A186" s="105"/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</row>
    <row r="187" spans="1:14" x14ac:dyDescent="0.25">
      <c r="A187" s="105"/>
      <c r="B187" s="10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</row>
    <row r="188" spans="1:14" x14ac:dyDescent="0.25">
      <c r="A188" s="105"/>
      <c r="B188" s="105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</row>
    <row r="189" spans="1:14" x14ac:dyDescent="0.25">
      <c r="A189" s="105"/>
      <c r="B189" s="105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</row>
    <row r="190" spans="1:14" x14ac:dyDescent="0.25">
      <c r="A190" s="105"/>
      <c r="B190" s="105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</row>
    <row r="191" spans="1:14" x14ac:dyDescent="0.25">
      <c r="A191" s="105"/>
      <c r="B191" s="105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</row>
    <row r="192" spans="1:14" x14ac:dyDescent="0.25">
      <c r="A192" s="105"/>
      <c r="B192" s="105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</row>
    <row r="193" spans="1:14" x14ac:dyDescent="0.25">
      <c r="A193" s="105"/>
      <c r="B193" s="10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</row>
    <row r="194" spans="1:14" x14ac:dyDescent="0.25">
      <c r="A194" s="105"/>
      <c r="B194" s="10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</row>
    <row r="195" spans="1:14" x14ac:dyDescent="0.25">
      <c r="A195" s="105"/>
      <c r="B195" s="105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</row>
    <row r="196" spans="1:14" x14ac:dyDescent="0.25">
      <c r="A196" s="105"/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</row>
    <row r="197" spans="1:14" x14ac:dyDescent="0.25">
      <c r="A197" s="105"/>
      <c r="B197" s="10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</row>
    <row r="198" spans="1:14" x14ac:dyDescent="0.25">
      <c r="A198" s="105"/>
      <c r="B198" s="10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</row>
    <row r="199" spans="1:14" x14ac:dyDescent="0.25">
      <c r="A199" s="105"/>
      <c r="B199" s="10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</row>
    <row r="200" spans="1:14" x14ac:dyDescent="0.25">
      <c r="A200" s="105"/>
      <c r="B200" s="10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</row>
    <row r="201" spans="1:14" x14ac:dyDescent="0.25">
      <c r="A201" s="105"/>
      <c r="B201" s="10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</row>
    <row r="202" spans="1:14" x14ac:dyDescent="0.25">
      <c r="A202" s="105"/>
      <c r="B202" s="105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</row>
    <row r="203" spans="1:14" x14ac:dyDescent="0.25">
      <c r="A203" s="105"/>
      <c r="B203" s="105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</row>
    <row r="204" spans="1:14" x14ac:dyDescent="0.25">
      <c r="A204" s="105"/>
      <c r="B204" s="105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</row>
    <row r="205" spans="1:14" x14ac:dyDescent="0.25">
      <c r="A205" s="105"/>
      <c r="B205" s="105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</row>
    <row r="206" spans="1:14" x14ac:dyDescent="0.25">
      <c r="A206" s="105"/>
      <c r="B206" s="105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</row>
    <row r="207" spans="1:14" x14ac:dyDescent="0.25">
      <c r="A207" s="105"/>
      <c r="B207" s="105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</row>
    <row r="208" spans="1:14" x14ac:dyDescent="0.25">
      <c r="A208" s="105"/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</row>
    <row r="209" spans="1:14" x14ac:dyDescent="0.25">
      <c r="A209" s="105"/>
      <c r="B209" s="105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</row>
    <row r="210" spans="1:14" x14ac:dyDescent="0.25">
      <c r="A210" s="105"/>
      <c r="B210" s="105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</row>
    <row r="211" spans="1:14" x14ac:dyDescent="0.25">
      <c r="A211" s="105"/>
      <c r="B211" s="105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</row>
    <row r="212" spans="1:14" x14ac:dyDescent="0.25">
      <c r="A212" s="105"/>
      <c r="B212" s="105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</row>
    <row r="213" spans="1:14" x14ac:dyDescent="0.25">
      <c r="A213" s="105"/>
      <c r="B213" s="105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</row>
    <row r="214" spans="1:14" x14ac:dyDescent="0.25">
      <c r="A214" s="105"/>
      <c r="B214" s="105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</row>
    <row r="215" spans="1:14" x14ac:dyDescent="0.25">
      <c r="A215" s="105"/>
      <c r="B215" s="105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</row>
    <row r="216" spans="1:14" x14ac:dyDescent="0.25">
      <c r="A216" s="105"/>
      <c r="B216" s="105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</row>
    <row r="217" spans="1:14" x14ac:dyDescent="0.25">
      <c r="A217" s="105"/>
      <c r="B217" s="105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</row>
    <row r="218" spans="1:14" x14ac:dyDescent="0.25">
      <c r="A218" s="105"/>
      <c r="B218" s="105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</row>
    <row r="219" spans="1:14" x14ac:dyDescent="0.25">
      <c r="A219" s="105"/>
      <c r="B219" s="105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</row>
    <row r="220" spans="1:14" x14ac:dyDescent="0.25">
      <c r="A220" s="105"/>
      <c r="B220" s="105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</row>
    <row r="221" spans="1:14" x14ac:dyDescent="0.25">
      <c r="A221" s="105"/>
      <c r="B221" s="105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</row>
    <row r="222" spans="1:14" x14ac:dyDescent="0.25">
      <c r="A222" s="105"/>
      <c r="B222" s="105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</row>
    <row r="223" spans="1:14" x14ac:dyDescent="0.25">
      <c r="A223" s="105"/>
      <c r="B223" s="105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</row>
    <row r="224" spans="1:14" x14ac:dyDescent="0.25">
      <c r="A224" s="105"/>
      <c r="B224" s="105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</row>
    <row r="225" spans="1:14" x14ac:dyDescent="0.25">
      <c r="A225" s="105"/>
      <c r="B225" s="105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</row>
    <row r="226" spans="1:14" x14ac:dyDescent="0.25">
      <c r="A226" s="105"/>
      <c r="B226" s="105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</row>
    <row r="227" spans="1:14" x14ac:dyDescent="0.25">
      <c r="A227" s="105"/>
      <c r="B227" s="105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</row>
    <row r="228" spans="1:14" x14ac:dyDescent="0.25">
      <c r="A228" s="105"/>
      <c r="B228" s="105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</row>
    <row r="229" spans="1:14" x14ac:dyDescent="0.25">
      <c r="A229" s="105"/>
      <c r="B229" s="105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</row>
    <row r="230" spans="1:14" x14ac:dyDescent="0.25">
      <c r="A230" s="105"/>
      <c r="B230" s="105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</row>
    <row r="231" spans="1:14" x14ac:dyDescent="0.25">
      <c r="A231" s="105"/>
      <c r="B231" s="105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</row>
    <row r="232" spans="1:14" x14ac:dyDescent="0.25">
      <c r="A232" s="105"/>
      <c r="B232" s="105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</row>
    <row r="233" spans="1:14" x14ac:dyDescent="0.25">
      <c r="A233" s="105"/>
      <c r="B233" s="105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</row>
    <row r="234" spans="1:14" x14ac:dyDescent="0.25">
      <c r="A234" s="105"/>
      <c r="B234" s="105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</row>
    <row r="235" spans="1:14" x14ac:dyDescent="0.25">
      <c r="A235" s="105"/>
      <c r="B235" s="105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</row>
    <row r="236" spans="1:14" x14ac:dyDescent="0.25">
      <c r="A236" s="105"/>
      <c r="B236" s="105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</row>
    <row r="237" spans="1:14" x14ac:dyDescent="0.25">
      <c r="A237" s="105"/>
      <c r="B237" s="105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</row>
    <row r="238" spans="1:14" x14ac:dyDescent="0.25">
      <c r="A238" s="105"/>
      <c r="B238" s="105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</row>
    <row r="239" spans="1:14" x14ac:dyDescent="0.25">
      <c r="A239" s="105"/>
      <c r="B239" s="105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</row>
    <row r="240" spans="1:14" x14ac:dyDescent="0.25">
      <c r="A240" s="105"/>
      <c r="B240" s="105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</row>
    <row r="241" spans="1:14" x14ac:dyDescent="0.25">
      <c r="A241" s="105"/>
      <c r="B241" s="105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</row>
    <row r="242" spans="1:14" x14ac:dyDescent="0.25">
      <c r="A242" s="105"/>
      <c r="B242" s="105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</row>
    <row r="243" spans="1:14" x14ac:dyDescent="0.25">
      <c r="A243" s="105"/>
      <c r="B243" s="105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</row>
    <row r="244" spans="1:14" x14ac:dyDescent="0.25">
      <c r="A244" s="105"/>
      <c r="B244" s="105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</row>
    <row r="245" spans="1:14" x14ac:dyDescent="0.25">
      <c r="A245" s="105"/>
      <c r="B245" s="105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</row>
    <row r="246" spans="1:14" x14ac:dyDescent="0.25">
      <c r="A246" s="105"/>
      <c r="B246" s="105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</row>
    <row r="247" spans="1:14" x14ac:dyDescent="0.25">
      <c r="A247" s="105"/>
      <c r="B247" s="105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</row>
    <row r="248" spans="1:14" x14ac:dyDescent="0.25">
      <c r="A248" s="105"/>
      <c r="B248" s="105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</row>
    <row r="249" spans="1:14" x14ac:dyDescent="0.25">
      <c r="A249" s="105"/>
      <c r="B249" s="105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</row>
    <row r="250" spans="1:14" x14ac:dyDescent="0.25">
      <c r="A250" s="105"/>
      <c r="B250" s="105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</row>
    <row r="251" spans="1:14" x14ac:dyDescent="0.25">
      <c r="A251" s="105"/>
      <c r="B251" s="105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</row>
    <row r="252" spans="1:14" x14ac:dyDescent="0.25">
      <c r="A252" s="105"/>
      <c r="B252" s="105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</row>
    <row r="253" spans="1:14" x14ac:dyDescent="0.25">
      <c r="A253" s="105"/>
      <c r="B253" s="105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</row>
    <row r="254" spans="1:14" x14ac:dyDescent="0.25">
      <c r="A254" s="105"/>
      <c r="B254" s="105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</row>
    <row r="255" spans="1:14" x14ac:dyDescent="0.25">
      <c r="A255" s="105"/>
      <c r="B255" s="105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</row>
    <row r="256" spans="1:14" x14ac:dyDescent="0.25">
      <c r="A256" s="105"/>
      <c r="B256" s="105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</row>
    <row r="257" spans="1:14" x14ac:dyDescent="0.25">
      <c r="A257" s="105"/>
      <c r="B257" s="105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</row>
    <row r="258" spans="1:14" x14ac:dyDescent="0.25">
      <c r="A258" s="105"/>
      <c r="B258" s="105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</row>
    <row r="259" spans="1:14" x14ac:dyDescent="0.25">
      <c r="A259" s="105"/>
      <c r="B259" s="105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</row>
    <row r="260" spans="1:14" x14ac:dyDescent="0.25">
      <c r="A260" s="105"/>
      <c r="B260" s="105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</row>
    <row r="261" spans="1:14" x14ac:dyDescent="0.25">
      <c r="A261" s="105"/>
      <c r="B261" s="105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</row>
    <row r="262" spans="1:14" x14ac:dyDescent="0.25">
      <c r="A262" s="105"/>
      <c r="B262" s="105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</row>
    <row r="263" spans="1:14" x14ac:dyDescent="0.25">
      <c r="A263" s="105"/>
      <c r="B263" s="105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</row>
    <row r="264" spans="1:14" x14ac:dyDescent="0.25">
      <c r="A264" s="105"/>
      <c r="B264" s="105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</row>
    <row r="265" spans="1:14" x14ac:dyDescent="0.25">
      <c r="A265" s="105"/>
      <c r="B265" s="105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</row>
    <row r="266" spans="1:14" x14ac:dyDescent="0.25">
      <c r="A266" s="105"/>
      <c r="B266" s="105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</row>
    <row r="267" spans="1:14" x14ac:dyDescent="0.25">
      <c r="A267" s="105"/>
      <c r="B267" s="105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</row>
    <row r="268" spans="1:14" x14ac:dyDescent="0.25">
      <c r="A268" s="105"/>
      <c r="B268" s="105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</row>
    <row r="269" spans="1:14" x14ac:dyDescent="0.25">
      <c r="A269" s="105"/>
      <c r="B269" s="105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</row>
    <row r="270" spans="1:14" x14ac:dyDescent="0.25">
      <c r="A270" s="105"/>
      <c r="B270" s="105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</row>
    <row r="271" spans="1:14" x14ac:dyDescent="0.25">
      <c r="A271" s="105"/>
      <c r="B271" s="105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</row>
    <row r="272" spans="1:14" x14ac:dyDescent="0.25">
      <c r="A272" s="105"/>
      <c r="B272" s="105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</row>
    <row r="273" spans="1:14" x14ac:dyDescent="0.25">
      <c r="A273" s="105"/>
      <c r="B273" s="105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</row>
    <row r="274" spans="1:14" x14ac:dyDescent="0.25">
      <c r="A274" s="105"/>
      <c r="B274" s="105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</row>
    <row r="275" spans="1:14" x14ac:dyDescent="0.25">
      <c r="A275" s="105"/>
      <c r="B275" s="105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</row>
    <row r="276" spans="1:14" x14ac:dyDescent="0.25">
      <c r="A276" s="105"/>
      <c r="B276" s="105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</row>
    <row r="277" spans="1:14" x14ac:dyDescent="0.25">
      <c r="A277" s="105"/>
      <c r="B277" s="105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</row>
    <row r="278" spans="1:14" x14ac:dyDescent="0.25">
      <c r="A278" s="105"/>
      <c r="B278" s="105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</row>
    <row r="279" spans="1:14" x14ac:dyDescent="0.25">
      <c r="A279" s="105"/>
      <c r="B279" s="105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</row>
    <row r="280" spans="1:14" x14ac:dyDescent="0.25">
      <c r="A280" s="105"/>
      <c r="B280" s="105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</row>
    <row r="281" spans="1:14" x14ac:dyDescent="0.25">
      <c r="A281" s="105"/>
      <c r="B281" s="105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</row>
    <row r="282" spans="1:14" x14ac:dyDescent="0.25">
      <c r="A282" s="105"/>
      <c r="B282" s="105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</row>
    <row r="283" spans="1:14" x14ac:dyDescent="0.25">
      <c r="A283" s="105"/>
      <c r="B283" s="105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</row>
    <row r="284" spans="1:14" x14ac:dyDescent="0.25">
      <c r="A284" s="105"/>
      <c r="B284" s="105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</row>
    <row r="285" spans="1:14" x14ac:dyDescent="0.25">
      <c r="A285" s="105"/>
      <c r="B285" s="105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</row>
    <row r="286" spans="1:14" x14ac:dyDescent="0.25">
      <c r="A286" s="105"/>
      <c r="B286" s="105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</row>
    <row r="287" spans="1:14" x14ac:dyDescent="0.25">
      <c r="A287" s="105"/>
      <c r="B287" s="105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</row>
    <row r="288" spans="1:14" x14ac:dyDescent="0.25">
      <c r="A288" s="105"/>
      <c r="B288" s="105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</row>
    <row r="289" spans="1:14" x14ac:dyDescent="0.25">
      <c r="A289" s="105"/>
      <c r="B289" s="105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</row>
    <row r="290" spans="1:14" x14ac:dyDescent="0.25">
      <c r="A290" s="105"/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</row>
    <row r="291" spans="1:14" x14ac:dyDescent="0.25">
      <c r="A291" s="105"/>
      <c r="B291" s="105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</row>
    <row r="292" spans="1:14" x14ac:dyDescent="0.25">
      <c r="A292" s="105"/>
      <c r="B292" s="105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</row>
    <row r="293" spans="1:14" x14ac:dyDescent="0.25">
      <c r="A293" s="105"/>
      <c r="B293" s="105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</row>
    <row r="294" spans="1:14" x14ac:dyDescent="0.25">
      <c r="A294" s="105"/>
      <c r="B294" s="105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</row>
    <row r="295" spans="1:14" x14ac:dyDescent="0.25">
      <c r="A295" s="105"/>
      <c r="B295" s="105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</row>
    <row r="296" spans="1:14" x14ac:dyDescent="0.25">
      <c r="A296" s="105"/>
      <c r="B296" s="105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</row>
    <row r="297" spans="1:14" x14ac:dyDescent="0.25">
      <c r="A297" s="105"/>
      <c r="B297" s="105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</row>
    <row r="298" spans="1:14" x14ac:dyDescent="0.25">
      <c r="A298" s="105"/>
      <c r="B298" s="105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</row>
    <row r="299" spans="1:14" x14ac:dyDescent="0.25">
      <c r="A299" s="105"/>
      <c r="B299" s="105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</row>
    <row r="300" spans="1:14" x14ac:dyDescent="0.25">
      <c r="A300" s="105"/>
      <c r="B300" s="105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</row>
    <row r="301" spans="1:14" x14ac:dyDescent="0.25">
      <c r="A301" s="105"/>
      <c r="B301" s="105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</row>
    <row r="302" spans="1:14" x14ac:dyDescent="0.25">
      <c r="A302" s="105"/>
      <c r="B302" s="105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</row>
    <row r="303" spans="1:14" x14ac:dyDescent="0.25">
      <c r="A303" s="105"/>
      <c r="B303" s="105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</row>
    <row r="304" spans="1:14" x14ac:dyDescent="0.25">
      <c r="A304" s="105"/>
      <c r="B304" s="105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</row>
    <row r="305" spans="1:14" x14ac:dyDescent="0.25">
      <c r="A305" s="105"/>
      <c r="B305" s="105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</row>
    <row r="306" spans="1:14" x14ac:dyDescent="0.25">
      <c r="A306" s="105"/>
      <c r="B306" s="105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</row>
    <row r="307" spans="1:14" x14ac:dyDescent="0.25">
      <c r="A307" s="105"/>
      <c r="B307" s="105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</row>
    <row r="308" spans="1:14" x14ac:dyDescent="0.25">
      <c r="A308" s="105"/>
      <c r="B308" s="105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</row>
    <row r="309" spans="1:14" x14ac:dyDescent="0.25">
      <c r="A309" s="105"/>
      <c r="B309" s="105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</row>
    <row r="310" spans="1:14" x14ac:dyDescent="0.25">
      <c r="A310" s="105"/>
      <c r="B310" s="105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</row>
    <row r="311" spans="1:14" x14ac:dyDescent="0.25">
      <c r="A311" s="105"/>
      <c r="B311" s="105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</row>
    <row r="312" spans="1:14" x14ac:dyDescent="0.25">
      <c r="A312" s="105"/>
      <c r="B312" s="105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</row>
    <row r="313" spans="1:14" x14ac:dyDescent="0.25">
      <c r="A313" s="105"/>
      <c r="B313" s="105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</row>
    <row r="314" spans="1:14" x14ac:dyDescent="0.25">
      <c r="A314" s="105"/>
      <c r="B314" s="105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</row>
    <row r="315" spans="1:14" x14ac:dyDescent="0.25">
      <c r="A315" s="105"/>
      <c r="B315" s="105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</row>
    <row r="316" spans="1:14" x14ac:dyDescent="0.25">
      <c r="A316" s="105"/>
      <c r="B316" s="105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</row>
    <row r="317" spans="1:14" x14ac:dyDescent="0.25">
      <c r="A317" s="105"/>
      <c r="B317" s="105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</row>
    <row r="318" spans="1:14" x14ac:dyDescent="0.25">
      <c r="A318" s="105"/>
      <c r="B318" s="105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</row>
    <row r="319" spans="1:14" x14ac:dyDescent="0.25">
      <c r="A319" s="105"/>
      <c r="B319" s="105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</row>
    <row r="320" spans="1:14" x14ac:dyDescent="0.25">
      <c r="A320" s="105"/>
      <c r="B320" s="105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</row>
    <row r="321" spans="1:14" x14ac:dyDescent="0.25">
      <c r="A321" s="105"/>
      <c r="B321" s="105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</row>
    <row r="322" spans="1:14" x14ac:dyDescent="0.25">
      <c r="A322" s="105"/>
      <c r="B322" s="105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</row>
    <row r="323" spans="1:14" x14ac:dyDescent="0.25">
      <c r="A323" s="105"/>
      <c r="B323" s="105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</row>
    <row r="324" spans="1:14" x14ac:dyDescent="0.25">
      <c r="A324" s="105"/>
      <c r="B324" s="105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</row>
    <row r="325" spans="1:14" x14ac:dyDescent="0.25">
      <c r="A325" s="105"/>
      <c r="B325" s="105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</row>
    <row r="326" spans="1:14" x14ac:dyDescent="0.25">
      <c r="A326" s="105"/>
      <c r="B326" s="105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</row>
    <row r="327" spans="1:14" x14ac:dyDescent="0.25">
      <c r="A327" s="105"/>
      <c r="B327" s="105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</row>
    <row r="328" spans="1:14" x14ac:dyDescent="0.25">
      <c r="A328" s="105"/>
      <c r="B328" s="105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</row>
    <row r="329" spans="1:14" x14ac:dyDescent="0.25">
      <c r="A329" s="105"/>
      <c r="B329" s="105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</row>
    <row r="330" spans="1:14" x14ac:dyDescent="0.25">
      <c r="A330" s="105"/>
      <c r="B330" s="105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</row>
    <row r="331" spans="1:14" x14ac:dyDescent="0.25">
      <c r="A331" s="105"/>
      <c r="B331" s="105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</row>
    <row r="332" spans="1:14" x14ac:dyDescent="0.25">
      <c r="A332" s="105"/>
      <c r="B332" s="105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</row>
    <row r="333" spans="1:14" x14ac:dyDescent="0.25">
      <c r="A333" s="105"/>
      <c r="B333" s="105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</row>
    <row r="334" spans="1:14" x14ac:dyDescent="0.25">
      <c r="A334" s="105"/>
      <c r="B334" s="105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</row>
    <row r="335" spans="1:14" x14ac:dyDescent="0.25">
      <c r="A335" s="105"/>
      <c r="B335" s="105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</row>
    <row r="336" spans="1:14" x14ac:dyDescent="0.25">
      <c r="A336" s="105"/>
      <c r="B336" s="105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</row>
    <row r="337" spans="1:14" x14ac:dyDescent="0.25">
      <c r="A337" s="105"/>
      <c r="B337" s="105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</row>
    <row r="338" spans="1:14" x14ac:dyDescent="0.25">
      <c r="A338" s="105"/>
      <c r="B338" s="105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</row>
    <row r="339" spans="1:14" x14ac:dyDescent="0.25">
      <c r="A339" s="105"/>
      <c r="B339" s="105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</row>
    <row r="340" spans="1:14" x14ac:dyDescent="0.25">
      <c r="A340" s="105"/>
      <c r="B340" s="105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</row>
    <row r="341" spans="1:14" x14ac:dyDescent="0.25">
      <c r="A341" s="105"/>
      <c r="B341" s="105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</row>
    <row r="342" spans="1:14" x14ac:dyDescent="0.25">
      <c r="A342" s="105"/>
      <c r="B342" s="105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</row>
    <row r="343" spans="1:14" x14ac:dyDescent="0.25">
      <c r="A343" s="105"/>
      <c r="B343" s="105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</row>
    <row r="344" spans="1:14" x14ac:dyDescent="0.25">
      <c r="A344" s="105"/>
      <c r="B344" s="105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</row>
    <row r="345" spans="1:14" x14ac:dyDescent="0.25">
      <c r="A345" s="105"/>
      <c r="B345" s="105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</row>
    <row r="346" spans="1:14" x14ac:dyDescent="0.25">
      <c r="A346" s="105"/>
      <c r="B346" s="105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</row>
    <row r="347" spans="1:14" x14ac:dyDescent="0.25">
      <c r="A347" s="105"/>
      <c r="B347" s="105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</row>
    <row r="348" spans="1:14" x14ac:dyDescent="0.25">
      <c r="A348" s="105"/>
      <c r="B348" s="105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</row>
    <row r="349" spans="1:14" x14ac:dyDescent="0.25">
      <c r="A349" s="105"/>
      <c r="B349" s="105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</row>
    <row r="350" spans="1:14" x14ac:dyDescent="0.25">
      <c r="A350" s="105"/>
      <c r="B350" s="105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</row>
    <row r="351" spans="1:14" x14ac:dyDescent="0.25">
      <c r="A351" s="105"/>
      <c r="B351" s="105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</row>
    <row r="352" spans="1:14" x14ac:dyDescent="0.25">
      <c r="A352" s="105"/>
      <c r="B352" s="105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</row>
    <row r="353" spans="1:14" x14ac:dyDescent="0.25">
      <c r="A353" s="105"/>
      <c r="B353" s="105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</row>
    <row r="354" spans="1:14" x14ac:dyDescent="0.25">
      <c r="A354" s="105"/>
      <c r="B354" s="105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</row>
    <row r="355" spans="1:14" x14ac:dyDescent="0.25">
      <c r="A355" s="105"/>
      <c r="B355" s="105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</row>
    <row r="356" spans="1:14" x14ac:dyDescent="0.25">
      <c r="A356" s="105"/>
      <c r="B356" s="105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</row>
    <row r="357" spans="1:14" x14ac:dyDescent="0.25">
      <c r="A357" s="105"/>
      <c r="B357" s="105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</row>
    <row r="358" spans="1:14" x14ac:dyDescent="0.25">
      <c r="A358" s="105"/>
      <c r="B358" s="105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</row>
    <row r="359" spans="1:14" x14ac:dyDescent="0.25">
      <c r="A359" s="105"/>
      <c r="B359" s="105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</row>
    <row r="360" spans="1:14" x14ac:dyDescent="0.25">
      <c r="A360" s="105"/>
      <c r="B360" s="105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</row>
    <row r="361" spans="1:14" x14ac:dyDescent="0.25">
      <c r="A361" s="105"/>
      <c r="B361" s="105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</row>
    <row r="362" spans="1:14" x14ac:dyDescent="0.25">
      <c r="A362" s="105"/>
      <c r="B362" s="105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</row>
    <row r="363" spans="1:14" x14ac:dyDescent="0.25">
      <c r="A363" s="105"/>
      <c r="B363" s="105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</row>
    <row r="364" spans="1:14" x14ac:dyDescent="0.25">
      <c r="A364" s="105"/>
      <c r="B364" s="105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</row>
    <row r="365" spans="1:14" x14ac:dyDescent="0.25">
      <c r="A365" s="105"/>
      <c r="B365" s="105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</row>
    <row r="366" spans="1:14" x14ac:dyDescent="0.25">
      <c r="A366" s="105"/>
      <c r="B366" s="105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</row>
    <row r="367" spans="1:14" x14ac:dyDescent="0.25">
      <c r="A367" s="105"/>
      <c r="B367" s="105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</row>
    <row r="368" spans="1:14" x14ac:dyDescent="0.25">
      <c r="A368" s="105"/>
      <c r="B368" s="105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</row>
    <row r="369" spans="1:14" x14ac:dyDescent="0.25">
      <c r="A369" s="105"/>
      <c r="B369" s="105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</row>
    <row r="370" spans="1:14" x14ac:dyDescent="0.25">
      <c r="A370" s="105"/>
      <c r="B370" s="105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</row>
    <row r="371" spans="1:14" x14ac:dyDescent="0.25">
      <c r="A371" s="105"/>
      <c r="B371" s="105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</row>
    <row r="372" spans="1:14" x14ac:dyDescent="0.25">
      <c r="A372" s="105"/>
      <c r="B372" s="105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</row>
    <row r="373" spans="1:14" x14ac:dyDescent="0.25">
      <c r="A373" s="105"/>
      <c r="B373" s="105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</row>
    <row r="374" spans="1:14" x14ac:dyDescent="0.25">
      <c r="A374" s="105"/>
      <c r="B374" s="105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</row>
    <row r="375" spans="1:14" x14ac:dyDescent="0.25">
      <c r="A375" s="105"/>
      <c r="B375" s="105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</row>
    <row r="376" spans="1:14" x14ac:dyDescent="0.25">
      <c r="A376" s="105"/>
      <c r="B376" s="105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</row>
    <row r="377" spans="1:14" x14ac:dyDescent="0.25">
      <c r="A377" s="105"/>
      <c r="B377" s="105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</row>
    <row r="378" spans="1:14" x14ac:dyDescent="0.25">
      <c r="A378" s="105"/>
      <c r="B378" s="105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</row>
    <row r="379" spans="1:14" x14ac:dyDescent="0.25">
      <c r="A379" s="105"/>
      <c r="B379" s="105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</row>
    <row r="380" spans="1:14" x14ac:dyDescent="0.25">
      <c r="A380" s="105"/>
      <c r="B380" s="105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</row>
    <row r="381" spans="1:14" x14ac:dyDescent="0.25">
      <c r="A381" s="105"/>
      <c r="B381" s="105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</row>
    <row r="382" spans="1:14" x14ac:dyDescent="0.25">
      <c r="A382" s="105"/>
      <c r="B382" s="105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</row>
    <row r="383" spans="1:14" x14ac:dyDescent="0.25">
      <c r="A383" s="105"/>
      <c r="B383" s="105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</row>
    <row r="384" spans="1:14" x14ac:dyDescent="0.25">
      <c r="A384" s="105"/>
      <c r="B384" s="105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</row>
    <row r="385" spans="1:14" x14ac:dyDescent="0.25">
      <c r="A385" s="105"/>
      <c r="B385" s="105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</row>
    <row r="386" spans="1:14" x14ac:dyDescent="0.25">
      <c r="A386" s="105"/>
      <c r="B386" s="105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</row>
    <row r="387" spans="1:14" x14ac:dyDescent="0.25">
      <c r="A387" s="105"/>
      <c r="B387" s="105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</row>
    <row r="388" spans="1:14" x14ac:dyDescent="0.25">
      <c r="A388" s="105"/>
      <c r="B388" s="105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</row>
    <row r="389" spans="1:14" x14ac:dyDescent="0.25">
      <c r="A389" s="105"/>
      <c r="B389" s="105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</row>
    <row r="390" spans="1:14" x14ac:dyDescent="0.25">
      <c r="A390" s="105"/>
      <c r="B390" s="105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</row>
    <row r="391" spans="1:14" x14ac:dyDescent="0.25">
      <c r="A391" s="105"/>
      <c r="B391" s="105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</row>
    <row r="392" spans="1:14" x14ac:dyDescent="0.25">
      <c r="A392" s="105"/>
      <c r="B392" s="105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</row>
    <row r="393" spans="1:14" x14ac:dyDescent="0.25">
      <c r="A393" s="105"/>
      <c r="B393" s="105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</row>
    <row r="394" spans="1:14" x14ac:dyDescent="0.25">
      <c r="A394" s="105"/>
      <c r="B394" s="105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</row>
    <row r="395" spans="1:14" x14ac:dyDescent="0.25">
      <c r="A395" s="105"/>
      <c r="B395" s="105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</row>
    <row r="396" spans="1:14" x14ac:dyDescent="0.25">
      <c r="A396" s="105"/>
      <c r="B396" s="105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</row>
    <row r="397" spans="1:14" x14ac:dyDescent="0.25">
      <c r="A397" s="105"/>
      <c r="B397" s="105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</row>
    <row r="398" spans="1:14" x14ac:dyDescent="0.25">
      <c r="A398" s="105"/>
      <c r="B398" s="105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</row>
    <row r="399" spans="1:14" x14ac:dyDescent="0.25">
      <c r="A399" s="105"/>
      <c r="B399" s="105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</row>
    <row r="400" spans="1:14" x14ac:dyDescent="0.25">
      <c r="A400" s="105"/>
      <c r="B400" s="105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</row>
    <row r="401" spans="1:14" x14ac:dyDescent="0.25">
      <c r="A401" s="105"/>
      <c r="B401" s="105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</row>
    <row r="402" spans="1:14" x14ac:dyDescent="0.25">
      <c r="A402" s="105"/>
      <c r="B402" s="105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</row>
    <row r="403" spans="1:14" x14ac:dyDescent="0.25">
      <c r="A403" s="105"/>
      <c r="B403" s="105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</row>
    <row r="404" spans="1:14" x14ac:dyDescent="0.25">
      <c r="A404" s="105"/>
      <c r="B404" s="105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</row>
    <row r="405" spans="1:14" x14ac:dyDescent="0.25">
      <c r="A405" s="105"/>
      <c r="B405" s="105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</row>
    <row r="406" spans="1:14" x14ac:dyDescent="0.25">
      <c r="A406" s="105"/>
      <c r="B406" s="105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</row>
    <row r="407" spans="1:14" x14ac:dyDescent="0.25">
      <c r="A407" s="105"/>
      <c r="B407" s="105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</row>
    <row r="408" spans="1:14" x14ac:dyDescent="0.25">
      <c r="A408" s="105"/>
      <c r="B408" s="105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</row>
    <row r="409" spans="1:14" x14ac:dyDescent="0.25">
      <c r="A409" s="105"/>
      <c r="B409" s="105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</row>
    <row r="410" spans="1:14" x14ac:dyDescent="0.25">
      <c r="A410" s="105"/>
      <c r="B410" s="105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</row>
    <row r="411" spans="1:14" x14ac:dyDescent="0.25">
      <c r="A411" s="105"/>
      <c r="B411" s="105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</row>
    <row r="412" spans="1:14" x14ac:dyDescent="0.25">
      <c r="A412" s="105"/>
      <c r="B412" s="105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</row>
    <row r="413" spans="1:14" x14ac:dyDescent="0.25">
      <c r="A413" s="105"/>
      <c r="B413" s="105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</row>
    <row r="414" spans="1:14" x14ac:dyDescent="0.25">
      <c r="A414" s="105"/>
      <c r="B414" s="105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</row>
    <row r="415" spans="1:14" x14ac:dyDescent="0.25">
      <c r="A415" s="105"/>
      <c r="B415" s="105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</row>
    <row r="416" spans="1:14" x14ac:dyDescent="0.25">
      <c r="A416" s="105"/>
      <c r="B416" s="105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</row>
    <row r="417" spans="1:14" x14ac:dyDescent="0.25">
      <c r="A417" s="105"/>
      <c r="B417" s="105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</row>
    <row r="418" spans="1:14" x14ac:dyDescent="0.25">
      <c r="A418" s="105"/>
      <c r="B418" s="105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</row>
    <row r="419" spans="1:14" x14ac:dyDescent="0.25">
      <c r="A419" s="105"/>
      <c r="B419" s="105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</row>
    <row r="420" spans="1:14" x14ac:dyDescent="0.25">
      <c r="A420" s="105"/>
      <c r="B420" s="105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</row>
    <row r="421" spans="1:14" x14ac:dyDescent="0.25">
      <c r="A421" s="105"/>
      <c r="B421" s="105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</row>
    <row r="422" spans="1:14" x14ac:dyDescent="0.25">
      <c r="A422" s="105"/>
      <c r="B422" s="105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</row>
    <row r="423" spans="1:14" x14ac:dyDescent="0.25">
      <c r="A423" s="105"/>
      <c r="B423" s="105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</row>
    <row r="424" spans="1:14" x14ac:dyDescent="0.25">
      <c r="A424" s="105"/>
      <c r="B424" s="105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</row>
    <row r="425" spans="1:14" x14ac:dyDescent="0.25">
      <c r="A425" s="105"/>
      <c r="B425" s="105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</row>
    <row r="426" spans="1:14" x14ac:dyDescent="0.25">
      <c r="A426" s="105"/>
      <c r="B426" s="105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</row>
    <row r="427" spans="1:14" x14ac:dyDescent="0.25">
      <c r="A427" s="105"/>
      <c r="B427" s="105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</row>
    <row r="428" spans="1:14" x14ac:dyDescent="0.25">
      <c r="A428" s="105"/>
      <c r="B428" s="105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</row>
    <row r="429" spans="1:14" x14ac:dyDescent="0.25">
      <c r="A429" s="105"/>
      <c r="B429" s="105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</row>
    <row r="430" spans="1:14" x14ac:dyDescent="0.25">
      <c r="A430" s="105"/>
      <c r="B430" s="105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</row>
    <row r="431" spans="1:14" x14ac:dyDescent="0.25">
      <c r="A431" s="105"/>
      <c r="B431" s="105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</row>
    <row r="432" spans="1:14" x14ac:dyDescent="0.25">
      <c r="A432" s="105"/>
      <c r="B432" s="105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</row>
    <row r="433" spans="1:14" x14ac:dyDescent="0.25">
      <c r="A433" s="105"/>
      <c r="B433" s="105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</row>
    <row r="434" spans="1:14" x14ac:dyDescent="0.25">
      <c r="A434" s="105"/>
      <c r="B434" s="105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</row>
    <row r="435" spans="1:14" x14ac:dyDescent="0.25">
      <c r="A435" s="105"/>
      <c r="B435" s="105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</row>
    <row r="436" spans="1:14" x14ac:dyDescent="0.25">
      <c r="A436" s="105"/>
      <c r="B436" s="105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</row>
    <row r="437" spans="1:14" x14ac:dyDescent="0.25">
      <c r="A437" s="105"/>
      <c r="B437" s="105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</row>
    <row r="438" spans="1:14" x14ac:dyDescent="0.25">
      <c r="A438" s="105"/>
      <c r="B438" s="105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</row>
    <row r="439" spans="1:14" x14ac:dyDescent="0.25">
      <c r="A439" s="105"/>
      <c r="B439" s="105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</row>
    <row r="440" spans="1:14" x14ac:dyDescent="0.25">
      <c r="A440" s="105"/>
      <c r="B440" s="105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</row>
    <row r="441" spans="1:14" x14ac:dyDescent="0.25">
      <c r="A441" s="105"/>
      <c r="B441" s="105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</row>
    <row r="442" spans="1:14" x14ac:dyDescent="0.25">
      <c r="A442" s="105"/>
      <c r="B442" s="105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</row>
    <row r="443" spans="1:14" x14ac:dyDescent="0.25">
      <c r="A443" s="105"/>
      <c r="B443" s="105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</row>
    <row r="444" spans="1:14" x14ac:dyDescent="0.25">
      <c r="A444" s="105"/>
      <c r="B444" s="105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</row>
    <row r="445" spans="1:14" x14ac:dyDescent="0.25">
      <c r="A445" s="105"/>
      <c r="B445" s="105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</row>
    <row r="446" spans="1:14" x14ac:dyDescent="0.25">
      <c r="A446" s="105"/>
      <c r="B446" s="105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</row>
    <row r="447" spans="1:14" x14ac:dyDescent="0.25">
      <c r="A447" s="105"/>
      <c r="B447" s="105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</row>
    <row r="448" spans="1:14" x14ac:dyDescent="0.25">
      <c r="A448" s="105"/>
      <c r="B448" s="105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</row>
    <row r="449" spans="1:14" x14ac:dyDescent="0.25">
      <c r="A449" s="105"/>
      <c r="B449" s="105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</row>
    <row r="450" spans="1:14" x14ac:dyDescent="0.25">
      <c r="A450" s="105"/>
      <c r="B450" s="105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</row>
    <row r="451" spans="1:14" x14ac:dyDescent="0.25">
      <c r="A451" s="105"/>
      <c r="B451" s="105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</row>
    <row r="452" spans="1:14" x14ac:dyDescent="0.25">
      <c r="A452" s="105"/>
      <c r="B452" s="105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</row>
    <row r="453" spans="1:14" x14ac:dyDescent="0.25">
      <c r="A453" s="105"/>
      <c r="B453" s="105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</row>
    <row r="454" spans="1:14" x14ac:dyDescent="0.25">
      <c r="A454" s="105"/>
      <c r="B454" s="105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</row>
    <row r="455" spans="1:14" x14ac:dyDescent="0.25">
      <c r="A455" s="105"/>
      <c r="B455" s="105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</row>
    <row r="456" spans="1:14" x14ac:dyDescent="0.25">
      <c r="A456" s="105"/>
      <c r="B456" s="105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</row>
    <row r="457" spans="1:14" x14ac:dyDescent="0.25">
      <c r="A457" s="105"/>
      <c r="B457" s="105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</row>
    <row r="458" spans="1:14" x14ac:dyDescent="0.25">
      <c r="A458" s="105"/>
      <c r="B458" s="105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</row>
    <row r="459" spans="1:14" x14ac:dyDescent="0.25">
      <c r="A459" s="105"/>
      <c r="B459" s="105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</row>
    <row r="460" spans="1:14" x14ac:dyDescent="0.25">
      <c r="A460" s="105"/>
      <c r="B460" s="105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</row>
    <row r="461" spans="1:14" x14ac:dyDescent="0.25">
      <c r="A461" s="105"/>
      <c r="B461" s="105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</row>
    <row r="462" spans="1:14" x14ac:dyDescent="0.25">
      <c r="A462" s="105"/>
      <c r="B462" s="105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</row>
    <row r="463" spans="1:14" x14ac:dyDescent="0.25">
      <c r="A463" s="105"/>
      <c r="B463" s="105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</row>
    <row r="464" spans="1:14" x14ac:dyDescent="0.25">
      <c r="A464" s="105"/>
      <c r="B464" s="105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</row>
    <row r="465" spans="1:14" x14ac:dyDescent="0.25">
      <c r="A465" s="105"/>
      <c r="B465" s="105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</row>
    <row r="466" spans="1:14" x14ac:dyDescent="0.25">
      <c r="A466" s="105"/>
      <c r="B466" s="105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</row>
    <row r="467" spans="1:14" x14ac:dyDescent="0.25">
      <c r="A467" s="105"/>
      <c r="B467" s="105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</row>
    <row r="468" spans="1:14" x14ac:dyDescent="0.25">
      <c r="A468" s="105"/>
      <c r="B468" s="105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</row>
    <row r="469" spans="1:14" x14ac:dyDescent="0.25">
      <c r="A469" s="105"/>
      <c r="B469" s="105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</row>
    <row r="470" spans="1:14" x14ac:dyDescent="0.25">
      <c r="A470" s="105"/>
      <c r="B470" s="105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</row>
    <row r="471" spans="1:14" x14ac:dyDescent="0.25">
      <c r="A471" s="105"/>
      <c r="B471" s="105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</row>
    <row r="472" spans="1:14" x14ac:dyDescent="0.25">
      <c r="A472" s="105"/>
      <c r="B472" s="105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</row>
    <row r="473" spans="1:14" x14ac:dyDescent="0.25">
      <c r="A473" s="105"/>
      <c r="B473" s="105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</row>
    <row r="474" spans="1:14" x14ac:dyDescent="0.25">
      <c r="A474" s="105"/>
      <c r="B474" s="105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</row>
    <row r="475" spans="1:14" x14ac:dyDescent="0.25">
      <c r="A475" s="105"/>
      <c r="B475" s="105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</row>
    <row r="476" spans="1:14" x14ac:dyDescent="0.25">
      <c r="A476" s="105"/>
      <c r="B476" s="105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</row>
    <row r="477" spans="1:14" x14ac:dyDescent="0.25">
      <c r="A477" s="105"/>
      <c r="B477" s="105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</row>
    <row r="478" spans="1:14" x14ac:dyDescent="0.25">
      <c r="A478" s="105"/>
      <c r="B478" s="105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</row>
    <row r="479" spans="1:14" x14ac:dyDescent="0.25">
      <c r="A479" s="105"/>
      <c r="B479" s="105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</row>
    <row r="480" spans="1:14" x14ac:dyDescent="0.25">
      <c r="A480" s="105"/>
      <c r="B480" s="105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</row>
    <row r="481" spans="1:14" x14ac:dyDescent="0.25">
      <c r="A481" s="105"/>
      <c r="B481" s="105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</row>
    <row r="482" spans="1:14" x14ac:dyDescent="0.25">
      <c r="A482" s="105"/>
      <c r="B482" s="105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</row>
    <row r="483" spans="1:14" x14ac:dyDescent="0.25">
      <c r="A483" s="105"/>
      <c r="B483" s="105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</row>
    <row r="484" spans="1:14" x14ac:dyDescent="0.25">
      <c r="A484" s="105"/>
      <c r="B484" s="105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</row>
    <row r="485" spans="1:14" x14ac:dyDescent="0.25">
      <c r="A485" s="105"/>
      <c r="B485" s="105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</row>
    <row r="486" spans="1:14" x14ac:dyDescent="0.25">
      <c r="A486" s="105"/>
      <c r="B486" s="105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</row>
    <row r="487" spans="1:14" x14ac:dyDescent="0.25">
      <c r="A487" s="105"/>
      <c r="B487" s="105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</row>
    <row r="488" spans="1:14" x14ac:dyDescent="0.25">
      <c r="A488" s="105"/>
      <c r="B488" s="105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</row>
    <row r="489" spans="1:14" x14ac:dyDescent="0.25">
      <c r="A489" s="105"/>
      <c r="B489" s="105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</row>
    <row r="490" spans="1:14" x14ac:dyDescent="0.25">
      <c r="A490" s="105"/>
      <c r="B490" s="105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</row>
    <row r="491" spans="1:14" x14ac:dyDescent="0.25">
      <c r="A491" s="105"/>
      <c r="B491" s="105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</row>
    <row r="492" spans="1:14" x14ac:dyDescent="0.25">
      <c r="A492" s="105"/>
      <c r="B492" s="105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</row>
    <row r="493" spans="1:14" x14ac:dyDescent="0.25">
      <c r="A493" s="105"/>
      <c r="B493" s="105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</row>
    <row r="494" spans="1:14" x14ac:dyDescent="0.25">
      <c r="A494" s="105"/>
      <c r="B494" s="105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</row>
    <row r="495" spans="1:14" x14ac:dyDescent="0.25">
      <c r="A495" s="105"/>
      <c r="B495" s="105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</row>
    <row r="496" spans="1:14" x14ac:dyDescent="0.25">
      <c r="A496" s="105"/>
      <c r="B496" s="105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</row>
    <row r="497" spans="1:14" x14ac:dyDescent="0.25">
      <c r="A497" s="105"/>
      <c r="B497" s="105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</row>
    <row r="498" spans="1:14" x14ac:dyDescent="0.25">
      <c r="A498" s="105"/>
      <c r="B498" s="105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</row>
    <row r="499" spans="1:14" x14ac:dyDescent="0.25">
      <c r="A499" s="105"/>
      <c r="B499" s="105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</row>
    <row r="500" spans="1:14" x14ac:dyDescent="0.25">
      <c r="A500" s="105"/>
      <c r="B500" s="105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</row>
    <row r="501" spans="1:14" x14ac:dyDescent="0.25">
      <c r="A501" s="105"/>
      <c r="B501" s="105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</row>
    <row r="502" spans="1:14" x14ac:dyDescent="0.25">
      <c r="A502" s="105"/>
      <c r="B502" s="105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</row>
    <row r="503" spans="1:14" x14ac:dyDescent="0.25">
      <c r="A503" s="105"/>
      <c r="B503" s="105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</row>
    <row r="504" spans="1:14" x14ac:dyDescent="0.25">
      <c r="A504" s="105"/>
      <c r="B504" s="105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</row>
    <row r="505" spans="1:14" x14ac:dyDescent="0.25">
      <c r="A505" s="105"/>
      <c r="B505" s="105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</row>
    <row r="506" spans="1:14" x14ac:dyDescent="0.25">
      <c r="A506" s="105"/>
      <c r="B506" s="105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</row>
    <row r="507" spans="1:14" x14ac:dyDescent="0.25">
      <c r="A507" s="105"/>
      <c r="B507" s="105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</row>
    <row r="508" spans="1:14" x14ac:dyDescent="0.25">
      <c r="A508" s="105"/>
      <c r="B508" s="105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</row>
    <row r="509" spans="1:14" x14ac:dyDescent="0.25">
      <c r="A509" s="105"/>
      <c r="B509" s="105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</row>
    <row r="510" spans="1:14" x14ac:dyDescent="0.25">
      <c r="A510" s="105"/>
      <c r="B510" s="105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</row>
    <row r="511" spans="1:14" x14ac:dyDescent="0.25">
      <c r="A511" s="105"/>
      <c r="B511" s="105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</row>
    <row r="512" spans="1:14" x14ac:dyDescent="0.25">
      <c r="A512" s="105"/>
      <c r="B512" s="105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105"/>
    </row>
    <row r="513" spans="1:14" x14ac:dyDescent="0.25">
      <c r="A513" s="105"/>
      <c r="B513" s="105"/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  <c r="M513" s="105"/>
      <c r="N513" s="105"/>
    </row>
    <row r="514" spans="1:14" x14ac:dyDescent="0.25">
      <c r="A514" s="105"/>
      <c r="B514" s="105"/>
      <c r="C514" s="105"/>
      <c r="D514" s="105"/>
      <c r="E514" s="105"/>
      <c r="F514" s="105"/>
      <c r="G514" s="105"/>
      <c r="H514" s="105"/>
      <c r="I514" s="105"/>
      <c r="J514" s="105"/>
      <c r="K514" s="105"/>
      <c r="L514" s="105"/>
      <c r="M514" s="105"/>
      <c r="N514" s="105"/>
    </row>
    <row r="515" spans="1:14" x14ac:dyDescent="0.25">
      <c r="A515" s="105"/>
      <c r="B515" s="105"/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  <c r="M515" s="105"/>
      <c r="N515" s="105"/>
    </row>
    <row r="516" spans="1:14" x14ac:dyDescent="0.25">
      <c r="A516" s="105"/>
      <c r="B516" s="105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</row>
    <row r="517" spans="1:14" x14ac:dyDescent="0.25">
      <c r="A517" s="105"/>
      <c r="B517" s="105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  <c r="M517" s="105"/>
      <c r="N517" s="105"/>
    </row>
    <row r="518" spans="1:14" x14ac:dyDescent="0.25">
      <c r="A518" s="105"/>
      <c r="B518" s="105"/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  <c r="M518" s="105"/>
      <c r="N518" s="105"/>
    </row>
    <row r="519" spans="1:14" x14ac:dyDescent="0.25">
      <c r="A519" s="105"/>
      <c r="B519" s="105"/>
      <c r="C519" s="105"/>
      <c r="D519" s="105"/>
      <c r="E519" s="105"/>
      <c r="F519" s="105"/>
      <c r="G519" s="105"/>
      <c r="H519" s="105"/>
      <c r="I519" s="105"/>
      <c r="J519" s="105"/>
      <c r="K519" s="105"/>
      <c r="L519" s="105"/>
      <c r="M519" s="105"/>
      <c r="N519" s="105"/>
    </row>
    <row r="520" spans="1:14" x14ac:dyDescent="0.25">
      <c r="A520" s="105"/>
      <c r="B520" s="105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  <c r="M520" s="105"/>
      <c r="N520" s="105"/>
    </row>
    <row r="521" spans="1:14" x14ac:dyDescent="0.25">
      <c r="A521" s="105"/>
      <c r="B521" s="105"/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  <c r="M521" s="105"/>
      <c r="N521" s="105"/>
    </row>
    <row r="522" spans="1:14" x14ac:dyDescent="0.25">
      <c r="A522" s="105"/>
      <c r="B522" s="105"/>
      <c r="C522" s="105"/>
      <c r="D522" s="105"/>
      <c r="E522" s="105"/>
      <c r="F522" s="105"/>
      <c r="G522" s="105"/>
      <c r="H522" s="105"/>
      <c r="I522" s="105"/>
      <c r="J522" s="105"/>
      <c r="K522" s="105"/>
      <c r="L522" s="105"/>
      <c r="M522" s="105"/>
      <c r="N522" s="105"/>
    </row>
    <row r="523" spans="1:14" x14ac:dyDescent="0.25">
      <c r="A523" s="105"/>
      <c r="B523" s="105"/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  <c r="M523" s="105"/>
      <c r="N523" s="105"/>
    </row>
    <row r="524" spans="1:14" x14ac:dyDescent="0.25">
      <c r="A524" s="105"/>
      <c r="B524" s="105"/>
      <c r="C524" s="105"/>
      <c r="D524" s="105"/>
      <c r="E524" s="105"/>
      <c r="F524" s="105"/>
      <c r="G524" s="105"/>
      <c r="H524" s="105"/>
      <c r="I524" s="105"/>
      <c r="J524" s="105"/>
      <c r="K524" s="105"/>
      <c r="L524" s="105"/>
      <c r="M524" s="105"/>
      <c r="N524" s="105"/>
    </row>
    <row r="525" spans="1:14" x14ac:dyDescent="0.25">
      <c r="A525" s="105"/>
      <c r="B525" s="105"/>
      <c r="C525" s="105"/>
      <c r="D525" s="105"/>
      <c r="E525" s="105"/>
      <c r="F525" s="105"/>
      <c r="G525" s="105"/>
      <c r="H525" s="105"/>
      <c r="I525" s="105"/>
      <c r="J525" s="105"/>
      <c r="K525" s="105"/>
      <c r="L525" s="105"/>
      <c r="M525" s="105"/>
      <c r="N525" s="105"/>
    </row>
    <row r="526" spans="1:14" x14ac:dyDescent="0.25">
      <c r="A526" s="105"/>
      <c r="B526" s="105"/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  <c r="M526" s="105"/>
      <c r="N526" s="105"/>
    </row>
    <row r="527" spans="1:14" x14ac:dyDescent="0.25">
      <c r="A527" s="105"/>
      <c r="B527" s="105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  <c r="M527" s="105"/>
      <c r="N527" s="105"/>
    </row>
    <row r="528" spans="1:14" x14ac:dyDescent="0.25">
      <c r="A528" s="105"/>
      <c r="B528" s="105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  <c r="M528" s="105"/>
      <c r="N528" s="105"/>
    </row>
    <row r="529" spans="1:14" x14ac:dyDescent="0.25">
      <c r="A529" s="105"/>
      <c r="B529" s="105"/>
      <c r="C529" s="105"/>
      <c r="D529" s="105"/>
      <c r="E529" s="105"/>
      <c r="F529" s="105"/>
      <c r="G529" s="105"/>
      <c r="H529" s="105"/>
      <c r="I529" s="105"/>
      <c r="J529" s="105"/>
      <c r="K529" s="105"/>
      <c r="L529" s="105"/>
      <c r="M529" s="105"/>
      <c r="N529" s="105"/>
    </row>
    <row r="530" spans="1:14" x14ac:dyDescent="0.25">
      <c r="A530" s="105"/>
      <c r="B530" s="105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  <c r="M530" s="105"/>
      <c r="N530" s="105"/>
    </row>
    <row r="531" spans="1:14" x14ac:dyDescent="0.25">
      <c r="A531" s="105"/>
      <c r="B531" s="105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  <c r="M531" s="105"/>
      <c r="N531" s="105"/>
    </row>
    <row r="532" spans="1:14" x14ac:dyDescent="0.25">
      <c r="A532" s="105"/>
      <c r="B532" s="105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  <c r="M532" s="105"/>
      <c r="N532" s="105"/>
    </row>
    <row r="533" spans="1:14" x14ac:dyDescent="0.25">
      <c r="A533" s="105"/>
      <c r="B533" s="105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  <c r="M533" s="105"/>
      <c r="N533" s="105"/>
    </row>
    <row r="534" spans="1:14" x14ac:dyDescent="0.25">
      <c r="A534" s="105"/>
      <c r="B534" s="105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  <c r="M534" s="105"/>
      <c r="N534" s="105"/>
    </row>
    <row r="535" spans="1:14" x14ac:dyDescent="0.25">
      <c r="A535" s="105"/>
      <c r="B535" s="105"/>
      <c r="C535" s="105"/>
      <c r="D535" s="105"/>
      <c r="E535" s="105"/>
      <c r="F535" s="105"/>
      <c r="G535" s="105"/>
      <c r="H535" s="105"/>
      <c r="I535" s="105"/>
      <c r="J535" s="105"/>
      <c r="K535" s="105"/>
      <c r="L535" s="105"/>
      <c r="M535" s="105"/>
      <c r="N535" s="105"/>
    </row>
    <row r="536" spans="1:14" x14ac:dyDescent="0.25">
      <c r="A536" s="105"/>
      <c r="B536" s="105"/>
      <c r="C536" s="105"/>
      <c r="D536" s="105"/>
      <c r="E536" s="105"/>
      <c r="F536" s="105"/>
      <c r="G536" s="105"/>
      <c r="H536" s="105"/>
      <c r="I536" s="105"/>
      <c r="J536" s="105"/>
      <c r="K536" s="105"/>
      <c r="L536" s="105"/>
      <c r="M536" s="105"/>
      <c r="N536" s="105"/>
    </row>
    <row r="537" spans="1:14" x14ac:dyDescent="0.25">
      <c r="A537" s="105"/>
      <c r="B537" s="105"/>
      <c r="C537" s="105"/>
      <c r="D537" s="105"/>
      <c r="E537" s="105"/>
      <c r="F537" s="105"/>
      <c r="G537" s="105"/>
      <c r="H537" s="105"/>
      <c r="I537" s="105"/>
      <c r="J537" s="105"/>
      <c r="K537" s="105"/>
      <c r="L537" s="105"/>
      <c r="M537" s="105"/>
      <c r="N537" s="105"/>
    </row>
    <row r="538" spans="1:14" x14ac:dyDescent="0.25">
      <c r="A538" s="105"/>
      <c r="B538" s="105"/>
      <c r="C538" s="105"/>
      <c r="D538" s="105"/>
      <c r="E538" s="105"/>
      <c r="F538" s="105"/>
      <c r="G538" s="105"/>
      <c r="H538" s="105"/>
      <c r="I538" s="105"/>
      <c r="J538" s="105"/>
      <c r="K538" s="105"/>
      <c r="L538" s="105"/>
      <c r="M538" s="105"/>
      <c r="N538" s="105"/>
    </row>
    <row r="539" spans="1:14" x14ac:dyDescent="0.25">
      <c r="A539" s="105"/>
      <c r="B539" s="105"/>
      <c r="C539" s="105"/>
      <c r="D539" s="105"/>
      <c r="E539" s="105"/>
      <c r="F539" s="105"/>
      <c r="G539" s="105"/>
      <c r="H539" s="105"/>
      <c r="I539" s="105"/>
      <c r="J539" s="105"/>
      <c r="K539" s="105"/>
      <c r="L539" s="105"/>
      <c r="M539" s="105"/>
      <c r="N539" s="105"/>
    </row>
    <row r="540" spans="1:14" x14ac:dyDescent="0.25">
      <c r="A540" s="105"/>
      <c r="B540" s="105"/>
      <c r="C540" s="105"/>
      <c r="D540" s="105"/>
      <c r="E540" s="105"/>
      <c r="F540" s="105"/>
      <c r="G540" s="105"/>
      <c r="H540" s="105"/>
      <c r="I540" s="105"/>
      <c r="J540" s="105"/>
      <c r="K540" s="105"/>
      <c r="L540" s="105"/>
      <c r="M540" s="105"/>
      <c r="N540" s="105"/>
    </row>
    <row r="541" spans="1:14" x14ac:dyDescent="0.25">
      <c r="A541" s="105"/>
      <c r="B541" s="105"/>
      <c r="C541" s="105"/>
      <c r="D541" s="105"/>
      <c r="E541" s="105"/>
      <c r="F541" s="105"/>
      <c r="G541" s="105"/>
      <c r="H541" s="105"/>
      <c r="I541" s="105"/>
      <c r="J541" s="105"/>
      <c r="K541" s="105"/>
      <c r="L541" s="105"/>
      <c r="M541" s="105"/>
      <c r="N541" s="105"/>
    </row>
    <row r="542" spans="1:14" x14ac:dyDescent="0.25">
      <c r="A542" s="105"/>
      <c r="B542" s="105"/>
      <c r="C542" s="105"/>
      <c r="D542" s="105"/>
      <c r="E542" s="105"/>
      <c r="F542" s="105"/>
      <c r="G542" s="105"/>
      <c r="H542" s="105"/>
      <c r="I542" s="105"/>
      <c r="J542" s="105"/>
      <c r="K542" s="105"/>
      <c r="L542" s="105"/>
      <c r="M542" s="105"/>
      <c r="N542" s="105"/>
    </row>
    <row r="543" spans="1:14" x14ac:dyDescent="0.25">
      <c r="A543" s="105"/>
      <c r="B543" s="105"/>
      <c r="C543" s="105"/>
      <c r="D543" s="105"/>
      <c r="E543" s="105"/>
      <c r="F543" s="105"/>
      <c r="G543" s="105"/>
      <c r="H543" s="105"/>
      <c r="I543" s="105"/>
      <c r="J543" s="105"/>
      <c r="K543" s="105"/>
      <c r="L543" s="105"/>
      <c r="M543" s="105"/>
      <c r="N543" s="105"/>
    </row>
    <row r="544" spans="1:14" x14ac:dyDescent="0.25">
      <c r="A544" s="105"/>
      <c r="B544" s="105"/>
      <c r="C544" s="105"/>
      <c r="D544" s="105"/>
      <c r="E544" s="105"/>
      <c r="F544" s="105"/>
      <c r="G544" s="105"/>
      <c r="H544" s="105"/>
      <c r="I544" s="105"/>
      <c r="J544" s="105"/>
      <c r="K544" s="105"/>
      <c r="L544" s="105"/>
      <c r="M544" s="105"/>
      <c r="N544" s="105"/>
    </row>
    <row r="545" spans="1:14" x14ac:dyDescent="0.25">
      <c r="A545" s="105"/>
      <c r="B545" s="105"/>
      <c r="C545" s="105"/>
      <c r="D545" s="105"/>
      <c r="E545" s="105"/>
      <c r="F545" s="105"/>
      <c r="G545" s="105"/>
      <c r="H545" s="105"/>
      <c r="I545" s="105"/>
      <c r="J545" s="105"/>
      <c r="K545" s="105"/>
      <c r="L545" s="105"/>
      <c r="M545" s="105"/>
      <c r="N545" s="105"/>
    </row>
    <row r="546" spans="1:14" x14ac:dyDescent="0.25">
      <c r="A546" s="105"/>
      <c r="B546" s="105"/>
      <c r="C546" s="105"/>
      <c r="D546" s="105"/>
      <c r="E546" s="105"/>
      <c r="F546" s="105"/>
      <c r="G546" s="105"/>
      <c r="H546" s="105"/>
      <c r="I546" s="105"/>
      <c r="J546" s="105"/>
      <c r="K546" s="105"/>
      <c r="L546" s="105"/>
      <c r="M546" s="105"/>
      <c r="N546" s="105"/>
    </row>
    <row r="547" spans="1:14" x14ac:dyDescent="0.25">
      <c r="A547" s="105"/>
      <c r="B547" s="105"/>
      <c r="C547" s="105"/>
      <c r="D547" s="105"/>
      <c r="E547" s="105"/>
      <c r="F547" s="105"/>
      <c r="G547" s="105"/>
      <c r="H547" s="105"/>
      <c r="I547" s="105"/>
      <c r="J547" s="105"/>
      <c r="K547" s="105"/>
      <c r="L547" s="105"/>
      <c r="M547" s="105"/>
      <c r="N547" s="105"/>
    </row>
    <row r="548" spans="1:14" x14ac:dyDescent="0.25">
      <c r="A548" s="105"/>
      <c r="B548" s="105"/>
      <c r="C548" s="105"/>
      <c r="D548" s="105"/>
      <c r="E548" s="105"/>
      <c r="F548" s="105"/>
      <c r="G548" s="105"/>
      <c r="H548" s="105"/>
      <c r="I548" s="105"/>
      <c r="J548" s="105"/>
      <c r="K548" s="105"/>
      <c r="L548" s="105"/>
      <c r="M548" s="105"/>
      <c r="N548" s="105"/>
    </row>
    <row r="549" spans="1:14" x14ac:dyDescent="0.25">
      <c r="A549" s="105"/>
      <c r="B549" s="105"/>
      <c r="C549" s="105"/>
      <c r="D549" s="105"/>
      <c r="E549" s="105"/>
      <c r="F549" s="105"/>
      <c r="G549" s="105"/>
      <c r="H549" s="105"/>
      <c r="I549" s="105"/>
      <c r="J549" s="105"/>
      <c r="K549" s="105"/>
      <c r="L549" s="105"/>
      <c r="M549" s="105"/>
      <c r="N549" s="105"/>
    </row>
    <row r="550" spans="1:14" x14ac:dyDescent="0.25">
      <c r="A550" s="105"/>
      <c r="B550" s="105"/>
      <c r="C550" s="105"/>
      <c r="D550" s="105"/>
      <c r="E550" s="105"/>
      <c r="F550" s="105"/>
      <c r="G550" s="105"/>
      <c r="H550" s="105"/>
      <c r="I550" s="105"/>
      <c r="J550" s="105"/>
      <c r="K550" s="105"/>
      <c r="L550" s="105"/>
      <c r="M550" s="105"/>
      <c r="N550" s="105"/>
    </row>
    <row r="551" spans="1:14" x14ac:dyDescent="0.25">
      <c r="A551" s="105"/>
      <c r="B551" s="105"/>
      <c r="C551" s="105"/>
      <c r="D551" s="105"/>
      <c r="E551" s="105"/>
      <c r="F551" s="105"/>
      <c r="G551" s="105"/>
      <c r="H551" s="105"/>
      <c r="I551" s="105"/>
      <c r="J551" s="105"/>
      <c r="K551" s="105"/>
      <c r="L551" s="105"/>
      <c r="M551" s="105"/>
      <c r="N551" s="105"/>
    </row>
    <row r="552" spans="1:14" x14ac:dyDescent="0.25">
      <c r="A552" s="105"/>
      <c r="B552" s="105"/>
      <c r="C552" s="105"/>
      <c r="D552" s="105"/>
      <c r="E552" s="105"/>
      <c r="F552" s="105"/>
      <c r="G552" s="105"/>
      <c r="H552" s="105"/>
      <c r="I552" s="105"/>
      <c r="J552" s="105"/>
      <c r="K552" s="105"/>
      <c r="L552" s="105"/>
      <c r="M552" s="105"/>
      <c r="N552" s="105"/>
    </row>
    <row r="553" spans="1:14" x14ac:dyDescent="0.25">
      <c r="A553" s="105"/>
      <c r="B553" s="105"/>
      <c r="C553" s="105"/>
      <c r="D553" s="105"/>
      <c r="E553" s="105"/>
      <c r="F553" s="105"/>
      <c r="G553" s="105"/>
      <c r="H553" s="105"/>
      <c r="I553" s="105"/>
      <c r="J553" s="105"/>
      <c r="K553" s="105"/>
      <c r="L553" s="105"/>
      <c r="M553" s="105"/>
      <c r="N553" s="105"/>
    </row>
    <row r="554" spans="1:14" x14ac:dyDescent="0.25">
      <c r="A554" s="105"/>
      <c r="B554" s="105"/>
      <c r="C554" s="105"/>
      <c r="D554" s="105"/>
      <c r="E554" s="105"/>
      <c r="F554" s="105"/>
      <c r="G554" s="105"/>
      <c r="H554" s="105"/>
      <c r="I554" s="105"/>
      <c r="J554" s="105"/>
      <c r="K554" s="105"/>
      <c r="L554" s="105"/>
      <c r="M554" s="105"/>
      <c r="N554" s="105"/>
    </row>
    <row r="555" spans="1:14" x14ac:dyDescent="0.25">
      <c r="A555" s="105"/>
      <c r="B555" s="105"/>
      <c r="C555" s="105"/>
      <c r="D555" s="105"/>
      <c r="E555" s="105"/>
      <c r="F555" s="105"/>
      <c r="G555" s="105"/>
      <c r="H555" s="105"/>
      <c r="I555" s="105"/>
      <c r="J555" s="105"/>
      <c r="K555" s="105"/>
      <c r="L555" s="105"/>
      <c r="M555" s="105"/>
      <c r="N555" s="105"/>
    </row>
    <row r="556" spans="1:14" x14ac:dyDescent="0.25">
      <c r="A556" s="105"/>
      <c r="B556" s="105"/>
      <c r="C556" s="105"/>
      <c r="D556" s="105"/>
      <c r="E556" s="105"/>
      <c r="F556" s="105"/>
      <c r="G556" s="105"/>
      <c r="H556" s="105"/>
      <c r="I556" s="105"/>
      <c r="J556" s="105"/>
      <c r="K556" s="105"/>
      <c r="L556" s="105"/>
      <c r="M556" s="105"/>
      <c r="N556" s="105"/>
    </row>
    <row r="557" spans="1:14" x14ac:dyDescent="0.25">
      <c r="A557" s="105"/>
      <c r="B557" s="105"/>
      <c r="C557" s="105"/>
      <c r="D557" s="105"/>
      <c r="E557" s="105"/>
      <c r="F557" s="105"/>
      <c r="G557" s="105"/>
      <c r="H557" s="105"/>
      <c r="I557" s="105"/>
      <c r="J557" s="105"/>
      <c r="K557" s="105"/>
      <c r="L557" s="105"/>
      <c r="M557" s="105"/>
      <c r="N557" s="105"/>
    </row>
    <row r="558" spans="1:14" x14ac:dyDescent="0.25">
      <c r="A558" s="105"/>
      <c r="B558" s="105"/>
      <c r="C558" s="105"/>
      <c r="D558" s="105"/>
      <c r="E558" s="105"/>
      <c r="F558" s="105"/>
      <c r="G558" s="105"/>
      <c r="H558" s="105"/>
      <c r="I558" s="105"/>
      <c r="J558" s="105"/>
      <c r="K558" s="105"/>
      <c r="L558" s="105"/>
      <c r="M558" s="105"/>
      <c r="N558" s="105"/>
    </row>
    <row r="559" spans="1:14" x14ac:dyDescent="0.25">
      <c r="A559" s="105"/>
      <c r="B559" s="105"/>
      <c r="C559" s="105"/>
      <c r="D559" s="105"/>
      <c r="E559" s="105"/>
      <c r="F559" s="105"/>
      <c r="G559" s="105"/>
      <c r="H559" s="105"/>
      <c r="I559" s="105"/>
      <c r="J559" s="105"/>
      <c r="K559" s="105"/>
      <c r="L559" s="105"/>
      <c r="M559" s="105"/>
      <c r="N559" s="105"/>
    </row>
    <row r="560" spans="1:14" x14ac:dyDescent="0.25">
      <c r="A560" s="105"/>
      <c r="B560" s="105"/>
      <c r="C560" s="105"/>
      <c r="D560" s="105"/>
      <c r="E560" s="105"/>
      <c r="F560" s="105"/>
      <c r="G560" s="105"/>
      <c r="H560" s="105"/>
      <c r="I560" s="105"/>
      <c r="J560" s="105"/>
      <c r="K560" s="105"/>
      <c r="L560" s="105"/>
      <c r="M560" s="105"/>
      <c r="N560" s="105"/>
    </row>
    <row r="561" spans="1:14" x14ac:dyDescent="0.25">
      <c r="A561" s="105"/>
      <c r="B561" s="105"/>
      <c r="C561" s="105"/>
      <c r="D561" s="105"/>
      <c r="E561" s="105"/>
      <c r="F561" s="105"/>
      <c r="G561" s="105"/>
      <c r="H561" s="105"/>
      <c r="I561" s="105"/>
      <c r="J561" s="105"/>
      <c r="K561" s="105"/>
      <c r="L561" s="105"/>
      <c r="M561" s="105"/>
      <c r="N561" s="105"/>
    </row>
    <row r="562" spans="1:14" x14ac:dyDescent="0.25">
      <c r="A562" s="105"/>
      <c r="B562" s="105"/>
      <c r="C562" s="105"/>
      <c r="D562" s="105"/>
      <c r="E562" s="105"/>
      <c r="F562" s="105"/>
      <c r="G562" s="105"/>
      <c r="H562" s="105"/>
      <c r="I562" s="105"/>
      <c r="J562" s="105"/>
      <c r="K562" s="105"/>
      <c r="L562" s="105"/>
      <c r="M562" s="105"/>
      <c r="N562" s="105"/>
    </row>
    <row r="563" spans="1:14" x14ac:dyDescent="0.25">
      <c r="A563" s="105"/>
      <c r="B563" s="105"/>
      <c r="C563" s="105"/>
      <c r="D563" s="105"/>
      <c r="E563" s="105"/>
      <c r="F563" s="105"/>
      <c r="G563" s="105"/>
      <c r="H563" s="105"/>
      <c r="I563" s="105"/>
      <c r="J563" s="105"/>
      <c r="K563" s="105"/>
      <c r="L563" s="105"/>
      <c r="M563" s="105"/>
      <c r="N563" s="105"/>
    </row>
    <row r="564" spans="1:14" x14ac:dyDescent="0.25">
      <c r="A564" s="105"/>
      <c r="B564" s="105"/>
      <c r="C564" s="105"/>
      <c r="D564" s="105"/>
      <c r="E564" s="105"/>
      <c r="F564" s="105"/>
      <c r="G564" s="105"/>
      <c r="H564" s="105"/>
      <c r="I564" s="105"/>
      <c r="J564" s="105"/>
      <c r="K564" s="105"/>
      <c r="L564" s="105"/>
      <c r="M564" s="105"/>
      <c r="N564" s="105"/>
    </row>
    <row r="565" spans="1:14" x14ac:dyDescent="0.25">
      <c r="A565" s="105"/>
      <c r="B565" s="105"/>
      <c r="C565" s="105"/>
      <c r="D565" s="105"/>
      <c r="E565" s="105"/>
      <c r="F565" s="105"/>
      <c r="G565" s="105"/>
      <c r="H565" s="105"/>
      <c r="I565" s="105"/>
      <c r="J565" s="105"/>
      <c r="K565" s="105"/>
      <c r="L565" s="105"/>
      <c r="M565" s="105"/>
      <c r="N565" s="105"/>
    </row>
    <row r="566" spans="1:14" x14ac:dyDescent="0.25">
      <c r="A566" s="105"/>
      <c r="B566" s="105"/>
      <c r="C566" s="105"/>
      <c r="D566" s="105"/>
      <c r="E566" s="105"/>
      <c r="F566" s="105"/>
      <c r="G566" s="105"/>
      <c r="H566" s="105"/>
      <c r="I566" s="105"/>
      <c r="J566" s="105"/>
      <c r="K566" s="105"/>
      <c r="L566" s="105"/>
      <c r="M566" s="105"/>
      <c r="N566" s="105"/>
    </row>
    <row r="567" spans="1:14" x14ac:dyDescent="0.25">
      <c r="A567" s="105"/>
      <c r="B567" s="105"/>
      <c r="C567" s="105"/>
      <c r="D567" s="105"/>
      <c r="E567" s="105"/>
      <c r="F567" s="105"/>
      <c r="G567" s="105"/>
      <c r="H567" s="105"/>
      <c r="I567" s="105"/>
      <c r="J567" s="105"/>
      <c r="K567" s="105"/>
      <c r="L567" s="105"/>
      <c r="M567" s="105"/>
      <c r="N567" s="105"/>
    </row>
    <row r="568" spans="1:14" x14ac:dyDescent="0.25">
      <c r="A568" s="105"/>
      <c r="B568" s="105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  <c r="M568" s="105"/>
      <c r="N568" s="105"/>
    </row>
    <row r="569" spans="1:14" x14ac:dyDescent="0.25">
      <c r="A569" s="105"/>
      <c r="B569" s="105"/>
      <c r="C569" s="105"/>
      <c r="D569" s="105"/>
      <c r="E569" s="105"/>
      <c r="F569" s="105"/>
      <c r="G569" s="105"/>
      <c r="H569" s="105"/>
      <c r="I569" s="105"/>
      <c r="J569" s="105"/>
      <c r="K569" s="105"/>
      <c r="L569" s="105"/>
      <c r="M569" s="105"/>
      <c r="N569" s="105"/>
    </row>
    <row r="570" spans="1:14" x14ac:dyDescent="0.25">
      <c r="A570" s="105"/>
      <c r="B570" s="105"/>
      <c r="C570" s="105"/>
      <c r="D570" s="105"/>
      <c r="E570" s="105"/>
      <c r="F570" s="105"/>
      <c r="G570" s="105"/>
      <c r="H570" s="105"/>
      <c r="I570" s="105"/>
      <c r="J570" s="105"/>
      <c r="K570" s="105"/>
      <c r="L570" s="105"/>
      <c r="M570" s="105"/>
      <c r="N570" s="105"/>
    </row>
    <row r="571" spans="1:14" x14ac:dyDescent="0.25">
      <c r="A571" s="105"/>
      <c r="B571" s="105"/>
      <c r="C571" s="105"/>
      <c r="D571" s="105"/>
      <c r="E571" s="105"/>
      <c r="F571" s="105"/>
      <c r="G571" s="105"/>
      <c r="H571" s="105"/>
      <c r="I571" s="105"/>
      <c r="J571" s="105"/>
      <c r="K571" s="105"/>
      <c r="L571" s="105"/>
      <c r="M571" s="105"/>
      <c r="N571" s="105"/>
    </row>
    <row r="572" spans="1:14" x14ac:dyDescent="0.25">
      <c r="A572" s="105"/>
      <c r="B572" s="105"/>
      <c r="C572" s="105"/>
      <c r="D572" s="105"/>
      <c r="E572" s="105"/>
      <c r="F572" s="105"/>
      <c r="G572" s="105"/>
      <c r="H572" s="105"/>
      <c r="I572" s="105"/>
      <c r="J572" s="105"/>
      <c r="K572" s="105"/>
      <c r="L572" s="105"/>
      <c r="M572" s="105"/>
      <c r="N572" s="105"/>
    </row>
    <row r="573" spans="1:14" x14ac:dyDescent="0.25">
      <c r="A573" s="105"/>
      <c r="B573" s="105"/>
      <c r="C573" s="105"/>
      <c r="D573" s="105"/>
      <c r="E573" s="105"/>
      <c r="F573" s="105"/>
      <c r="G573" s="105"/>
      <c r="H573" s="105"/>
      <c r="I573" s="105"/>
      <c r="J573" s="105"/>
      <c r="K573" s="105"/>
      <c r="L573" s="105"/>
      <c r="M573" s="105"/>
      <c r="N573" s="105"/>
    </row>
    <row r="574" spans="1:14" x14ac:dyDescent="0.25">
      <c r="A574" s="105"/>
      <c r="B574" s="105"/>
      <c r="C574" s="105"/>
      <c r="D574" s="105"/>
      <c r="E574" s="105"/>
      <c r="F574" s="105"/>
      <c r="G574" s="105"/>
      <c r="H574" s="105"/>
      <c r="I574" s="105"/>
      <c r="J574" s="105"/>
      <c r="K574" s="105"/>
      <c r="L574" s="105"/>
      <c r="M574" s="105"/>
      <c r="N574" s="105"/>
    </row>
    <row r="575" spans="1:14" x14ac:dyDescent="0.25">
      <c r="A575" s="105"/>
      <c r="B575" s="105"/>
      <c r="C575" s="105"/>
      <c r="D575" s="105"/>
      <c r="E575" s="105"/>
      <c r="F575" s="105"/>
      <c r="G575" s="105"/>
      <c r="H575" s="105"/>
      <c r="I575" s="105"/>
      <c r="J575" s="105"/>
      <c r="K575" s="105"/>
      <c r="L575" s="105"/>
      <c r="M575" s="105"/>
      <c r="N575" s="105"/>
    </row>
    <row r="576" spans="1:14" x14ac:dyDescent="0.25">
      <c r="A576" s="105"/>
      <c r="B576" s="105"/>
      <c r="C576" s="105"/>
      <c r="D576" s="105"/>
      <c r="E576" s="105"/>
      <c r="F576" s="105"/>
      <c r="G576" s="105"/>
      <c r="H576" s="105"/>
      <c r="I576" s="105"/>
      <c r="J576" s="105"/>
      <c r="K576" s="105"/>
      <c r="L576" s="105"/>
      <c r="M576" s="105"/>
      <c r="N576" s="105"/>
    </row>
    <row r="577" spans="1:14" x14ac:dyDescent="0.25">
      <c r="A577" s="105"/>
      <c r="B577" s="105"/>
      <c r="C577" s="105"/>
      <c r="D577" s="105"/>
      <c r="E577" s="105"/>
      <c r="F577" s="105"/>
      <c r="G577" s="105"/>
      <c r="H577" s="105"/>
      <c r="I577" s="105"/>
      <c r="J577" s="105"/>
      <c r="K577" s="105"/>
      <c r="L577" s="105"/>
      <c r="M577" s="105"/>
      <c r="N577" s="105"/>
    </row>
    <row r="578" spans="1:14" x14ac:dyDescent="0.25">
      <c r="A578" s="105"/>
      <c r="B578" s="105"/>
      <c r="C578" s="105"/>
      <c r="D578" s="105"/>
      <c r="E578" s="105"/>
      <c r="F578" s="105"/>
      <c r="G578" s="105"/>
      <c r="H578" s="105"/>
      <c r="I578" s="105"/>
      <c r="J578" s="105"/>
      <c r="K578" s="105"/>
      <c r="L578" s="105"/>
      <c r="M578" s="105"/>
      <c r="N578" s="105"/>
    </row>
    <row r="579" spans="1:14" x14ac:dyDescent="0.25">
      <c r="A579" s="105"/>
      <c r="B579" s="105"/>
      <c r="C579" s="105"/>
      <c r="D579" s="105"/>
      <c r="E579" s="105"/>
      <c r="F579" s="105"/>
      <c r="G579" s="105"/>
      <c r="H579" s="105"/>
      <c r="I579" s="105"/>
      <c r="J579" s="105"/>
      <c r="K579" s="105"/>
      <c r="L579" s="105"/>
      <c r="M579" s="105"/>
      <c r="N579" s="105"/>
    </row>
    <row r="580" spans="1:14" x14ac:dyDescent="0.25">
      <c r="A580" s="105"/>
      <c r="B580" s="105"/>
      <c r="C580" s="105"/>
      <c r="D580" s="105"/>
      <c r="E580" s="105"/>
      <c r="F580" s="105"/>
      <c r="G580" s="105"/>
      <c r="H580" s="105"/>
      <c r="I580" s="105"/>
      <c r="J580" s="105"/>
      <c r="K580" s="105"/>
      <c r="L580" s="105"/>
      <c r="M580" s="105"/>
      <c r="N580" s="105"/>
    </row>
    <row r="581" spans="1:14" x14ac:dyDescent="0.25">
      <c r="A581" s="105"/>
      <c r="B581" s="105"/>
      <c r="C581" s="105"/>
      <c r="D581" s="105"/>
      <c r="E581" s="105"/>
      <c r="F581" s="105"/>
      <c r="G581" s="105"/>
      <c r="H581" s="105"/>
      <c r="I581" s="105"/>
      <c r="J581" s="105"/>
      <c r="K581" s="105"/>
      <c r="L581" s="105"/>
      <c r="M581" s="105"/>
      <c r="N581" s="105"/>
    </row>
    <row r="582" spans="1:14" x14ac:dyDescent="0.25">
      <c r="A582" s="105"/>
      <c r="B582" s="105"/>
      <c r="C582" s="105"/>
      <c r="D582" s="105"/>
      <c r="E582" s="105"/>
      <c r="F582" s="105"/>
      <c r="G582" s="105"/>
      <c r="H582" s="105"/>
      <c r="I582" s="105"/>
      <c r="J582" s="105"/>
      <c r="K582" s="105"/>
      <c r="L582" s="105"/>
      <c r="M582" s="105"/>
      <c r="N582" s="105"/>
    </row>
    <row r="583" spans="1:14" x14ac:dyDescent="0.25">
      <c r="A583" s="105"/>
      <c r="B583" s="105"/>
      <c r="C583" s="105"/>
      <c r="D583" s="105"/>
      <c r="E583" s="105"/>
      <c r="F583" s="105"/>
      <c r="G583" s="105"/>
      <c r="H583" s="105"/>
      <c r="I583" s="105"/>
      <c r="J583" s="105"/>
      <c r="K583" s="105"/>
      <c r="L583" s="105"/>
      <c r="M583" s="105"/>
      <c r="N583" s="105"/>
    </row>
    <row r="584" spans="1:14" x14ac:dyDescent="0.25">
      <c r="A584" s="105"/>
      <c r="B584" s="105"/>
      <c r="C584" s="105"/>
      <c r="D584" s="105"/>
      <c r="E584" s="105"/>
      <c r="F584" s="105"/>
      <c r="G584" s="105"/>
      <c r="H584" s="105"/>
      <c r="I584" s="105"/>
      <c r="J584" s="105"/>
      <c r="K584" s="105"/>
      <c r="L584" s="105"/>
      <c r="M584" s="105"/>
      <c r="N584" s="105"/>
    </row>
    <row r="585" spans="1:14" x14ac:dyDescent="0.25">
      <c r="A585" s="105"/>
      <c r="B585" s="105"/>
      <c r="C585" s="105"/>
      <c r="D585" s="105"/>
      <c r="E585" s="105"/>
      <c r="F585" s="105"/>
      <c r="G585" s="105"/>
      <c r="H585" s="105"/>
      <c r="I585" s="105"/>
      <c r="J585" s="105"/>
      <c r="K585" s="105"/>
      <c r="L585" s="105"/>
      <c r="M585" s="105"/>
      <c r="N585" s="105"/>
    </row>
    <row r="586" spans="1:14" x14ac:dyDescent="0.25">
      <c r="A586" s="105"/>
      <c r="B586" s="105"/>
      <c r="C586" s="105"/>
      <c r="D586" s="105"/>
      <c r="E586" s="105"/>
      <c r="F586" s="105"/>
      <c r="G586" s="105"/>
      <c r="H586" s="105"/>
      <c r="I586" s="105"/>
      <c r="J586" s="105"/>
      <c r="K586" s="105"/>
      <c r="L586" s="105"/>
      <c r="M586" s="105"/>
      <c r="N586" s="105"/>
    </row>
    <row r="587" spans="1:14" x14ac:dyDescent="0.25">
      <c r="A587" s="105"/>
      <c r="B587" s="105"/>
      <c r="C587" s="105"/>
      <c r="D587" s="105"/>
      <c r="E587" s="105"/>
      <c r="F587" s="105"/>
      <c r="G587" s="105"/>
      <c r="H587" s="105"/>
      <c r="I587" s="105"/>
      <c r="J587" s="105"/>
      <c r="K587" s="105"/>
      <c r="L587" s="105"/>
      <c r="M587" s="105"/>
      <c r="N587" s="105"/>
    </row>
    <row r="588" spans="1:14" x14ac:dyDescent="0.25">
      <c r="A588" s="105"/>
      <c r="B588" s="105"/>
      <c r="C588" s="105"/>
      <c r="D588" s="105"/>
      <c r="E588" s="105"/>
      <c r="F588" s="105"/>
      <c r="G588" s="105"/>
      <c r="H588" s="105"/>
      <c r="I588" s="105"/>
      <c r="J588" s="105"/>
      <c r="K588" s="105"/>
      <c r="L588" s="105"/>
      <c r="M588" s="105"/>
      <c r="N588" s="105"/>
    </row>
    <row r="589" spans="1:14" x14ac:dyDescent="0.25">
      <c r="A589" s="105"/>
      <c r="B589" s="105"/>
      <c r="C589" s="105"/>
      <c r="D589" s="105"/>
      <c r="E589" s="105"/>
      <c r="F589" s="105"/>
      <c r="G589" s="105"/>
      <c r="H589" s="105"/>
      <c r="I589" s="105"/>
      <c r="J589" s="105"/>
      <c r="K589" s="105"/>
      <c r="L589" s="105"/>
      <c r="M589" s="105"/>
      <c r="N589" s="105"/>
    </row>
    <row r="590" spans="1:14" x14ac:dyDescent="0.25">
      <c r="A590" s="105"/>
      <c r="B590" s="105"/>
      <c r="C590" s="105"/>
      <c r="D590" s="105"/>
      <c r="E590" s="105"/>
      <c r="F590" s="105"/>
      <c r="G590" s="105"/>
      <c r="H590" s="105"/>
      <c r="I590" s="105"/>
      <c r="J590" s="105"/>
      <c r="K590" s="105"/>
      <c r="L590" s="105"/>
      <c r="M590" s="105"/>
      <c r="N590" s="105"/>
    </row>
    <row r="591" spans="1:14" x14ac:dyDescent="0.25">
      <c r="A591" s="105"/>
      <c r="B591" s="105"/>
      <c r="C591" s="105"/>
      <c r="D591" s="105"/>
      <c r="E591" s="105"/>
      <c r="F591" s="105"/>
      <c r="G591" s="105"/>
      <c r="H591" s="105"/>
      <c r="I591" s="105"/>
      <c r="J591" s="105"/>
      <c r="K591" s="105"/>
      <c r="L591" s="105"/>
      <c r="M591" s="105"/>
      <c r="N591" s="105"/>
    </row>
    <row r="592" spans="1:14" x14ac:dyDescent="0.25">
      <c r="A592" s="105"/>
      <c r="B592" s="105"/>
      <c r="C592" s="105"/>
      <c r="D592" s="105"/>
      <c r="E592" s="105"/>
      <c r="F592" s="105"/>
      <c r="G592" s="105"/>
      <c r="H592" s="105"/>
      <c r="I592" s="105"/>
      <c r="J592" s="105"/>
      <c r="K592" s="105"/>
      <c r="L592" s="105"/>
      <c r="M592" s="105"/>
      <c r="N592" s="105"/>
    </row>
    <row r="593" spans="1:14" x14ac:dyDescent="0.25">
      <c r="A593" s="105"/>
      <c r="B593" s="105"/>
      <c r="C593" s="105"/>
      <c r="D593" s="105"/>
      <c r="E593" s="105"/>
      <c r="F593" s="105"/>
      <c r="G593" s="105"/>
      <c r="H593" s="105"/>
      <c r="I593" s="105"/>
      <c r="J593" s="105"/>
      <c r="K593" s="105"/>
      <c r="L593" s="105"/>
      <c r="M593" s="105"/>
      <c r="N593" s="105"/>
    </row>
    <row r="594" spans="1:14" x14ac:dyDescent="0.25">
      <c r="A594" s="105"/>
      <c r="B594" s="105"/>
      <c r="C594" s="105"/>
      <c r="D594" s="105"/>
      <c r="E594" s="105"/>
      <c r="F594" s="105"/>
      <c r="G594" s="105"/>
      <c r="H594" s="105"/>
      <c r="I594" s="105"/>
      <c r="J594" s="105"/>
      <c r="K594" s="105"/>
      <c r="L594" s="105"/>
      <c r="M594" s="105"/>
      <c r="N594" s="105"/>
    </row>
    <row r="595" spans="1:14" x14ac:dyDescent="0.25">
      <c r="A595" s="105"/>
      <c r="B595" s="105"/>
      <c r="C595" s="105"/>
      <c r="D595" s="105"/>
      <c r="E595" s="105"/>
      <c r="F595" s="105"/>
      <c r="G595" s="105"/>
      <c r="H595" s="105"/>
      <c r="I595" s="105"/>
      <c r="J595" s="105"/>
      <c r="K595" s="105"/>
      <c r="L595" s="105"/>
      <c r="M595" s="105"/>
      <c r="N595" s="105"/>
    </row>
    <row r="596" spans="1:14" x14ac:dyDescent="0.25">
      <c r="A596" s="105"/>
      <c r="B596" s="105"/>
      <c r="C596" s="105"/>
      <c r="D596" s="105"/>
      <c r="E596" s="105"/>
      <c r="F596" s="105"/>
      <c r="G596" s="105"/>
      <c r="H596" s="105"/>
      <c r="I596" s="105"/>
      <c r="J596" s="105"/>
      <c r="K596" s="105"/>
      <c r="L596" s="105"/>
      <c r="M596" s="105"/>
      <c r="N596" s="105"/>
    </row>
    <row r="597" spans="1:14" x14ac:dyDescent="0.25">
      <c r="A597" s="105"/>
      <c r="B597" s="105"/>
      <c r="C597" s="105"/>
      <c r="D597" s="105"/>
      <c r="E597" s="105"/>
      <c r="F597" s="105"/>
      <c r="G597" s="105"/>
      <c r="H597" s="105"/>
      <c r="I597" s="105"/>
      <c r="J597" s="105"/>
      <c r="K597" s="105"/>
      <c r="L597" s="105"/>
      <c r="M597" s="105"/>
      <c r="N597" s="105"/>
    </row>
    <row r="598" spans="1:14" x14ac:dyDescent="0.25">
      <c r="A598" s="105"/>
      <c r="B598" s="105"/>
      <c r="C598" s="105"/>
      <c r="D598" s="105"/>
      <c r="E598" s="105"/>
      <c r="F598" s="105"/>
      <c r="G598" s="105"/>
      <c r="H598" s="105"/>
      <c r="I598" s="105"/>
      <c r="J598" s="105"/>
      <c r="K598" s="105"/>
      <c r="L598" s="105"/>
      <c r="M598" s="105"/>
      <c r="N598" s="105"/>
    </row>
    <row r="599" spans="1:14" x14ac:dyDescent="0.25">
      <c r="A599" s="105"/>
      <c r="B599" s="105"/>
      <c r="C599" s="105"/>
      <c r="D599" s="105"/>
      <c r="E599" s="105"/>
      <c r="F599" s="105"/>
      <c r="G599" s="105"/>
      <c r="H599" s="105"/>
      <c r="I599" s="105"/>
      <c r="J599" s="105"/>
      <c r="K599" s="105"/>
      <c r="L599" s="105"/>
      <c r="M599" s="105"/>
      <c r="N599" s="105"/>
    </row>
    <row r="600" spans="1:14" x14ac:dyDescent="0.25">
      <c r="A600" s="105"/>
      <c r="B600" s="105"/>
      <c r="C600" s="105"/>
      <c r="D600" s="105"/>
      <c r="E600" s="105"/>
      <c r="F600" s="105"/>
      <c r="G600" s="105"/>
      <c r="H600" s="105"/>
      <c r="I600" s="105"/>
      <c r="J600" s="105"/>
      <c r="K600" s="105"/>
      <c r="L600" s="105"/>
      <c r="M600" s="105"/>
      <c r="N600" s="105"/>
    </row>
    <row r="601" spans="1:14" x14ac:dyDescent="0.25">
      <c r="A601" s="105"/>
      <c r="B601" s="105"/>
      <c r="C601" s="105"/>
      <c r="D601" s="105"/>
      <c r="E601" s="105"/>
      <c r="F601" s="105"/>
      <c r="G601" s="105"/>
      <c r="H601" s="105"/>
      <c r="I601" s="105"/>
      <c r="J601" s="105"/>
      <c r="K601" s="105"/>
      <c r="L601" s="105"/>
      <c r="M601" s="105"/>
      <c r="N601" s="105"/>
    </row>
    <row r="602" spans="1:14" x14ac:dyDescent="0.25">
      <c r="A602" s="105"/>
      <c r="B602" s="105"/>
      <c r="C602" s="105"/>
      <c r="D602" s="105"/>
      <c r="E602" s="105"/>
      <c r="F602" s="105"/>
      <c r="G602" s="105"/>
      <c r="H602" s="105"/>
      <c r="I602" s="105"/>
      <c r="J602" s="105"/>
      <c r="K602" s="105"/>
      <c r="L602" s="105"/>
      <c r="M602" s="105"/>
      <c r="N602" s="105"/>
    </row>
    <row r="603" spans="1:14" x14ac:dyDescent="0.25">
      <c r="A603" s="105"/>
      <c r="B603" s="105"/>
      <c r="C603" s="105"/>
      <c r="D603" s="105"/>
      <c r="E603" s="105"/>
      <c r="F603" s="105"/>
      <c r="G603" s="105"/>
      <c r="H603" s="105"/>
      <c r="I603" s="105"/>
      <c r="J603" s="105"/>
      <c r="K603" s="105"/>
      <c r="L603" s="105"/>
      <c r="M603" s="105"/>
      <c r="N603" s="105"/>
    </row>
    <row r="604" spans="1:14" x14ac:dyDescent="0.25">
      <c r="A604" s="105"/>
      <c r="B604" s="105"/>
      <c r="C604" s="105"/>
      <c r="D604" s="105"/>
      <c r="E604" s="105"/>
      <c r="F604" s="105"/>
      <c r="G604" s="105"/>
      <c r="H604" s="105"/>
      <c r="I604" s="105"/>
      <c r="J604" s="105"/>
      <c r="K604" s="105"/>
      <c r="L604" s="105"/>
      <c r="M604" s="105"/>
      <c r="N604" s="105"/>
    </row>
    <row r="605" spans="1:14" x14ac:dyDescent="0.25">
      <c r="A605" s="105"/>
      <c r="B605" s="105"/>
      <c r="C605" s="105"/>
      <c r="D605" s="105"/>
      <c r="E605" s="105"/>
      <c r="F605" s="105"/>
      <c r="G605" s="105"/>
      <c r="H605" s="105"/>
      <c r="I605" s="105"/>
      <c r="J605" s="105"/>
      <c r="K605" s="105"/>
      <c r="L605" s="105"/>
      <c r="M605" s="105"/>
      <c r="N605" s="105"/>
    </row>
    <row r="606" spans="1:14" x14ac:dyDescent="0.25">
      <c r="A606" s="105"/>
      <c r="B606" s="105"/>
      <c r="C606" s="105"/>
      <c r="D606" s="105"/>
      <c r="E606" s="105"/>
      <c r="F606" s="105"/>
      <c r="G606" s="105"/>
      <c r="H606" s="105"/>
      <c r="I606" s="105"/>
      <c r="J606" s="105"/>
      <c r="K606" s="105"/>
      <c r="L606" s="105"/>
      <c r="M606" s="105"/>
      <c r="N606" s="105"/>
    </row>
    <row r="607" spans="1:14" x14ac:dyDescent="0.25">
      <c r="A607" s="105"/>
      <c r="B607" s="105"/>
      <c r="C607" s="105"/>
      <c r="D607" s="105"/>
      <c r="E607" s="105"/>
      <c r="F607" s="105"/>
      <c r="G607" s="105"/>
      <c r="H607" s="105"/>
      <c r="I607" s="105"/>
      <c r="J607" s="105"/>
      <c r="K607" s="105"/>
      <c r="L607" s="105"/>
      <c r="M607" s="105"/>
      <c r="N607" s="105"/>
    </row>
    <row r="608" spans="1:14" x14ac:dyDescent="0.25">
      <c r="A608" s="105"/>
      <c r="B608" s="105"/>
      <c r="C608" s="105"/>
      <c r="D608" s="105"/>
      <c r="E608" s="105"/>
      <c r="F608" s="105"/>
      <c r="G608" s="105"/>
      <c r="H608" s="105"/>
      <c r="I608" s="105"/>
      <c r="J608" s="105"/>
      <c r="K608" s="105"/>
      <c r="L608" s="105"/>
      <c r="M608" s="105"/>
      <c r="N608" s="105"/>
    </row>
    <row r="609" spans="1:14" x14ac:dyDescent="0.25">
      <c r="A609" s="105"/>
      <c r="B609" s="105"/>
      <c r="C609" s="105"/>
      <c r="D609" s="105"/>
      <c r="E609" s="105"/>
      <c r="F609" s="105"/>
      <c r="G609" s="105"/>
      <c r="H609" s="105"/>
      <c r="I609" s="105"/>
      <c r="J609" s="105"/>
      <c r="K609" s="105"/>
      <c r="L609" s="105"/>
      <c r="M609" s="105"/>
      <c r="N609" s="105"/>
    </row>
    <row r="610" spans="1:14" x14ac:dyDescent="0.25">
      <c r="A610" s="105"/>
      <c r="B610" s="105"/>
      <c r="C610" s="105"/>
      <c r="D610" s="105"/>
      <c r="E610" s="105"/>
      <c r="F610" s="105"/>
      <c r="G610" s="105"/>
      <c r="H610" s="105"/>
      <c r="I610" s="105"/>
      <c r="J610" s="105"/>
      <c r="K610" s="105"/>
      <c r="L610" s="105"/>
      <c r="M610" s="105"/>
      <c r="N610" s="105"/>
    </row>
    <row r="611" spans="1:14" x14ac:dyDescent="0.25">
      <c r="A611" s="105"/>
      <c r="B611" s="105"/>
      <c r="C611" s="105"/>
      <c r="D611" s="105"/>
      <c r="E611" s="105"/>
      <c r="F611" s="105"/>
      <c r="G611" s="105"/>
      <c r="H611" s="105"/>
      <c r="I611" s="105"/>
      <c r="J611" s="105"/>
      <c r="K611" s="105"/>
      <c r="L611" s="105"/>
      <c r="M611" s="105"/>
      <c r="N611" s="105"/>
    </row>
    <row r="612" spans="1:14" x14ac:dyDescent="0.25">
      <c r="A612" s="105"/>
      <c r="B612" s="105"/>
      <c r="C612" s="105"/>
      <c r="D612" s="105"/>
      <c r="E612" s="105"/>
      <c r="F612" s="105"/>
      <c r="G612" s="105"/>
      <c r="H612" s="105"/>
      <c r="I612" s="105"/>
      <c r="J612" s="105"/>
      <c r="K612" s="105"/>
      <c r="L612" s="105"/>
      <c r="M612" s="105"/>
      <c r="N612" s="105"/>
    </row>
    <row r="613" spans="1:14" x14ac:dyDescent="0.25">
      <c r="A613" s="105"/>
      <c r="B613" s="105"/>
      <c r="C613" s="105"/>
      <c r="D613" s="105"/>
      <c r="E613" s="105"/>
      <c r="F613" s="105"/>
      <c r="G613" s="105"/>
      <c r="H613" s="105"/>
      <c r="I613" s="105"/>
      <c r="J613" s="105"/>
      <c r="K613" s="105"/>
      <c r="L613" s="105"/>
      <c r="M613" s="105"/>
      <c r="N613" s="105"/>
    </row>
    <row r="614" spans="1:14" x14ac:dyDescent="0.25">
      <c r="A614" s="105"/>
      <c r="B614" s="105"/>
      <c r="C614" s="105"/>
      <c r="D614" s="105"/>
      <c r="E614" s="105"/>
      <c r="F614" s="105"/>
      <c r="G614" s="105"/>
      <c r="H614" s="105"/>
      <c r="I614" s="105"/>
      <c r="J614" s="105"/>
      <c r="K614" s="105"/>
      <c r="L614" s="105"/>
      <c r="M614" s="105"/>
      <c r="N614" s="105"/>
    </row>
    <row r="615" spans="1:14" x14ac:dyDescent="0.25">
      <c r="A615" s="105"/>
      <c r="B615" s="105"/>
      <c r="C615" s="105"/>
      <c r="D615" s="105"/>
      <c r="E615" s="105"/>
      <c r="F615" s="105"/>
      <c r="G615" s="105"/>
      <c r="H615" s="105"/>
      <c r="I615" s="105"/>
      <c r="J615" s="105"/>
      <c r="K615" s="105"/>
      <c r="L615" s="105"/>
      <c r="M615" s="105"/>
      <c r="N615" s="105"/>
    </row>
    <row r="616" spans="1:14" x14ac:dyDescent="0.25">
      <c r="A616" s="105"/>
      <c r="B616" s="105"/>
      <c r="C616" s="105"/>
      <c r="D616" s="105"/>
      <c r="E616" s="105"/>
      <c r="F616" s="105"/>
      <c r="G616" s="105"/>
      <c r="H616" s="105"/>
      <c r="I616" s="105"/>
      <c r="J616" s="105"/>
      <c r="K616" s="105"/>
      <c r="L616" s="105"/>
      <c r="M616" s="105"/>
      <c r="N616" s="105"/>
    </row>
    <row r="617" spans="1:14" x14ac:dyDescent="0.25">
      <c r="A617" s="105"/>
      <c r="B617" s="105"/>
      <c r="C617" s="105"/>
      <c r="D617" s="105"/>
      <c r="E617" s="105"/>
      <c r="F617" s="105"/>
      <c r="G617" s="105"/>
      <c r="H617" s="105"/>
      <c r="I617" s="105"/>
      <c r="J617" s="105"/>
      <c r="K617" s="105"/>
      <c r="L617" s="105"/>
      <c r="M617" s="105"/>
      <c r="N617" s="105"/>
    </row>
    <row r="618" spans="1:14" x14ac:dyDescent="0.25">
      <c r="A618" s="105"/>
      <c r="B618" s="105"/>
      <c r="C618" s="105"/>
      <c r="D618" s="105"/>
      <c r="E618" s="105"/>
      <c r="F618" s="105"/>
      <c r="G618" s="105"/>
      <c r="H618" s="105"/>
      <c r="I618" s="105"/>
      <c r="J618" s="105"/>
      <c r="K618" s="105"/>
      <c r="L618" s="105"/>
      <c r="M618" s="105"/>
      <c r="N618" s="105"/>
    </row>
    <row r="619" spans="1:14" x14ac:dyDescent="0.25">
      <c r="A619" s="105"/>
      <c r="B619" s="105"/>
      <c r="C619" s="105"/>
      <c r="D619" s="105"/>
      <c r="E619" s="105"/>
      <c r="F619" s="105"/>
      <c r="G619" s="105"/>
      <c r="H619" s="105"/>
      <c r="I619" s="105"/>
      <c r="J619" s="105"/>
      <c r="K619" s="105"/>
      <c r="L619" s="105"/>
      <c r="M619" s="105"/>
      <c r="N619" s="105"/>
    </row>
    <row r="620" spans="1:14" x14ac:dyDescent="0.25">
      <c r="A620" s="105"/>
      <c r="B620" s="105"/>
      <c r="C620" s="105"/>
      <c r="D620" s="105"/>
      <c r="E620" s="105"/>
      <c r="F620" s="105"/>
      <c r="G620" s="105"/>
      <c r="H620" s="105"/>
      <c r="I620" s="105"/>
      <c r="J620" s="105"/>
      <c r="K620" s="105"/>
      <c r="L620" s="105"/>
      <c r="M620" s="105"/>
      <c r="N620" s="105"/>
    </row>
    <row r="621" spans="1:14" x14ac:dyDescent="0.25">
      <c r="A621" s="105"/>
      <c r="B621" s="105"/>
      <c r="C621" s="105"/>
      <c r="D621" s="105"/>
      <c r="E621" s="105"/>
      <c r="F621" s="105"/>
      <c r="G621" s="105"/>
      <c r="H621" s="105"/>
      <c r="I621" s="105"/>
      <c r="J621" s="105"/>
      <c r="K621" s="105"/>
      <c r="L621" s="105"/>
      <c r="M621" s="105"/>
      <c r="N621" s="105"/>
    </row>
    <row r="622" spans="1:14" x14ac:dyDescent="0.25">
      <c r="A622" s="105"/>
      <c r="B622" s="105"/>
      <c r="C622" s="105"/>
      <c r="D622" s="105"/>
      <c r="E622" s="105"/>
      <c r="F622" s="105"/>
      <c r="G622" s="105"/>
      <c r="H622" s="105"/>
      <c r="I622" s="105"/>
      <c r="J622" s="105"/>
      <c r="K622" s="105"/>
      <c r="L622" s="105"/>
      <c r="M622" s="105"/>
      <c r="N622" s="105"/>
    </row>
    <row r="623" spans="1:14" x14ac:dyDescent="0.25">
      <c r="A623" s="105"/>
      <c r="B623" s="105"/>
      <c r="C623" s="105"/>
      <c r="D623" s="105"/>
      <c r="E623" s="105"/>
      <c r="F623" s="105"/>
      <c r="G623" s="105"/>
      <c r="H623" s="105"/>
      <c r="I623" s="105"/>
      <c r="J623" s="105"/>
      <c r="K623" s="105"/>
      <c r="L623" s="105"/>
      <c r="M623" s="105"/>
      <c r="N623" s="105"/>
    </row>
    <row r="624" spans="1:14" x14ac:dyDescent="0.25">
      <c r="A624" s="105"/>
      <c r="B624" s="105"/>
      <c r="C624" s="105"/>
      <c r="D624" s="105"/>
      <c r="E624" s="105"/>
      <c r="F624" s="105"/>
      <c r="G624" s="105"/>
      <c r="H624" s="105"/>
      <c r="I624" s="105"/>
      <c r="J624" s="105"/>
      <c r="K624" s="105"/>
      <c r="L624" s="105"/>
      <c r="M624" s="105"/>
      <c r="N624" s="105"/>
    </row>
    <row r="625" spans="1:14" x14ac:dyDescent="0.25">
      <c r="A625" s="105"/>
      <c r="B625" s="105"/>
      <c r="C625" s="105"/>
      <c r="D625" s="105"/>
      <c r="E625" s="105"/>
      <c r="F625" s="105"/>
      <c r="G625" s="105"/>
      <c r="H625" s="105"/>
      <c r="I625" s="105"/>
      <c r="J625" s="105"/>
      <c r="K625" s="105"/>
      <c r="L625" s="105"/>
      <c r="M625" s="105"/>
      <c r="N625" s="105"/>
    </row>
    <row r="626" spans="1:14" x14ac:dyDescent="0.25">
      <c r="A626" s="105"/>
      <c r="B626" s="105"/>
      <c r="C626" s="105"/>
      <c r="D626" s="105"/>
      <c r="E626" s="105"/>
      <c r="F626" s="105"/>
      <c r="G626" s="105"/>
      <c r="H626" s="105"/>
      <c r="I626" s="105"/>
      <c r="J626" s="105"/>
      <c r="K626" s="105"/>
      <c r="L626" s="105"/>
      <c r="M626" s="105"/>
      <c r="N626" s="105"/>
    </row>
    <row r="627" spans="1:14" x14ac:dyDescent="0.25">
      <c r="A627" s="105"/>
      <c r="B627" s="105"/>
      <c r="C627" s="105"/>
      <c r="D627" s="105"/>
      <c r="E627" s="105"/>
      <c r="F627" s="105"/>
      <c r="G627" s="105"/>
      <c r="H627" s="105"/>
      <c r="I627" s="105"/>
      <c r="J627" s="105"/>
      <c r="K627" s="105"/>
      <c r="L627" s="105"/>
      <c r="M627" s="105"/>
      <c r="N627" s="105"/>
    </row>
    <row r="628" spans="1:14" x14ac:dyDescent="0.25">
      <c r="A628" s="105"/>
      <c r="B628" s="105"/>
      <c r="C628" s="105"/>
      <c r="D628" s="105"/>
      <c r="E628" s="105"/>
      <c r="F628" s="105"/>
      <c r="G628" s="105"/>
      <c r="H628" s="105"/>
      <c r="I628" s="105"/>
      <c r="J628" s="105"/>
      <c r="K628" s="105"/>
      <c r="L628" s="105"/>
      <c r="M628" s="105"/>
      <c r="N628" s="105"/>
    </row>
    <row r="629" spans="1:14" x14ac:dyDescent="0.25">
      <c r="A629" s="105"/>
      <c r="B629" s="105"/>
      <c r="C629" s="105"/>
      <c r="D629" s="105"/>
      <c r="E629" s="105"/>
      <c r="F629" s="105"/>
      <c r="G629" s="105"/>
      <c r="H629" s="105"/>
      <c r="I629" s="105"/>
      <c r="J629" s="105"/>
      <c r="K629" s="105"/>
      <c r="L629" s="105"/>
      <c r="M629" s="105"/>
      <c r="N629" s="105"/>
    </row>
    <row r="630" spans="1:14" x14ac:dyDescent="0.25">
      <c r="A630" s="105"/>
      <c r="B630" s="105"/>
      <c r="C630" s="105"/>
      <c r="D630" s="105"/>
      <c r="E630" s="105"/>
      <c r="F630" s="105"/>
      <c r="G630" s="105"/>
      <c r="H630" s="105"/>
      <c r="I630" s="105"/>
      <c r="J630" s="105"/>
      <c r="K630" s="105"/>
      <c r="L630" s="105"/>
      <c r="M630" s="105"/>
      <c r="N630" s="105"/>
    </row>
    <row r="631" spans="1:14" x14ac:dyDescent="0.25">
      <c r="A631" s="105"/>
      <c r="B631" s="105"/>
      <c r="C631" s="105"/>
      <c r="D631" s="105"/>
      <c r="E631" s="105"/>
      <c r="F631" s="105"/>
      <c r="G631" s="105"/>
      <c r="H631" s="105"/>
      <c r="I631" s="105"/>
      <c r="J631" s="105"/>
      <c r="K631" s="105"/>
      <c r="L631" s="105"/>
      <c r="M631" s="105"/>
      <c r="N631" s="105"/>
    </row>
    <row r="632" spans="1:14" x14ac:dyDescent="0.25">
      <c r="A632" s="105"/>
      <c r="B632" s="105"/>
      <c r="C632" s="105"/>
      <c r="D632" s="105"/>
      <c r="E632" s="105"/>
      <c r="F632" s="105"/>
      <c r="G632" s="105"/>
      <c r="H632" s="105"/>
      <c r="I632" s="105"/>
      <c r="J632" s="105"/>
      <c r="K632" s="105"/>
      <c r="L632" s="105"/>
      <c r="M632" s="105"/>
      <c r="N632" s="105"/>
    </row>
    <row r="633" spans="1:14" x14ac:dyDescent="0.25">
      <c r="A633" s="105"/>
      <c r="B633" s="105"/>
      <c r="C633" s="105"/>
      <c r="D633" s="105"/>
      <c r="E633" s="105"/>
      <c r="F633" s="105"/>
      <c r="G633" s="105"/>
      <c r="H633" s="105"/>
      <c r="I633" s="105"/>
      <c r="J633" s="105"/>
      <c r="K633" s="105"/>
      <c r="L633" s="105"/>
      <c r="M633" s="105"/>
      <c r="N633" s="105"/>
    </row>
    <row r="634" spans="1:14" x14ac:dyDescent="0.25">
      <c r="A634" s="105"/>
      <c r="B634" s="105"/>
      <c r="C634" s="105"/>
      <c r="D634" s="105"/>
      <c r="E634" s="105"/>
      <c r="F634" s="105"/>
      <c r="G634" s="105"/>
      <c r="H634" s="105"/>
      <c r="I634" s="105"/>
      <c r="J634" s="105"/>
      <c r="K634" s="105"/>
      <c r="L634" s="105"/>
      <c r="M634" s="105"/>
      <c r="N634" s="105"/>
    </row>
    <row r="635" spans="1:14" x14ac:dyDescent="0.25">
      <c r="A635" s="105"/>
      <c r="B635" s="105"/>
      <c r="C635" s="105"/>
      <c r="D635" s="105"/>
      <c r="E635" s="105"/>
      <c r="F635" s="105"/>
      <c r="G635" s="105"/>
      <c r="H635" s="105"/>
      <c r="I635" s="105"/>
      <c r="J635" s="105"/>
      <c r="K635" s="105"/>
      <c r="L635" s="105"/>
      <c r="M635" s="105"/>
      <c r="N635" s="105"/>
    </row>
    <row r="636" spans="1:14" x14ac:dyDescent="0.25">
      <c r="A636" s="105"/>
      <c r="B636" s="105"/>
      <c r="C636" s="105"/>
      <c r="D636" s="105"/>
      <c r="E636" s="105"/>
      <c r="F636" s="105"/>
      <c r="G636" s="105"/>
      <c r="H636" s="105"/>
      <c r="I636" s="105"/>
      <c r="J636" s="105"/>
      <c r="K636" s="105"/>
      <c r="L636" s="105"/>
      <c r="M636" s="105"/>
      <c r="N636" s="105"/>
    </row>
    <row r="637" spans="1:14" x14ac:dyDescent="0.25">
      <c r="A637" s="105"/>
      <c r="B637" s="105"/>
      <c r="C637" s="105"/>
      <c r="D637" s="105"/>
      <c r="E637" s="105"/>
      <c r="F637" s="105"/>
      <c r="G637" s="105"/>
      <c r="H637" s="105"/>
      <c r="I637" s="105"/>
      <c r="J637" s="105"/>
      <c r="K637" s="105"/>
      <c r="L637" s="105"/>
      <c r="M637" s="105"/>
      <c r="N637" s="105"/>
    </row>
    <row r="638" spans="1:14" x14ac:dyDescent="0.25">
      <c r="A638" s="105"/>
      <c r="B638" s="105"/>
      <c r="C638" s="105"/>
      <c r="D638" s="105"/>
      <c r="E638" s="105"/>
      <c r="F638" s="105"/>
      <c r="G638" s="105"/>
      <c r="H638" s="105"/>
      <c r="I638" s="105"/>
      <c r="J638" s="105"/>
      <c r="K638" s="105"/>
      <c r="L638" s="105"/>
      <c r="M638" s="105"/>
      <c r="N638" s="105"/>
    </row>
    <row r="639" spans="1:14" x14ac:dyDescent="0.25">
      <c r="A639" s="105"/>
      <c r="B639" s="105"/>
      <c r="C639" s="105"/>
      <c r="D639" s="105"/>
      <c r="E639" s="105"/>
      <c r="F639" s="105"/>
      <c r="G639" s="105"/>
      <c r="H639" s="105"/>
      <c r="I639" s="105"/>
      <c r="J639" s="105"/>
      <c r="K639" s="105"/>
      <c r="L639" s="105"/>
      <c r="M639" s="105"/>
      <c r="N639" s="105"/>
    </row>
    <row r="640" spans="1:14" x14ac:dyDescent="0.25">
      <c r="A640" s="105"/>
      <c r="B640" s="105"/>
      <c r="C640" s="105"/>
      <c r="D640" s="105"/>
      <c r="E640" s="105"/>
      <c r="F640" s="105"/>
      <c r="G640" s="105"/>
      <c r="H640" s="105"/>
      <c r="I640" s="105"/>
      <c r="J640" s="105"/>
      <c r="K640" s="105"/>
      <c r="L640" s="105"/>
      <c r="M640" s="105"/>
      <c r="N640" s="105"/>
    </row>
    <row r="641" spans="1:14" x14ac:dyDescent="0.25">
      <c r="A641" s="105"/>
      <c r="B641" s="105"/>
      <c r="C641" s="105"/>
      <c r="D641" s="105"/>
      <c r="E641" s="105"/>
      <c r="F641" s="105"/>
      <c r="G641" s="105"/>
      <c r="H641" s="105"/>
      <c r="I641" s="105"/>
      <c r="J641" s="105"/>
      <c r="K641" s="105"/>
      <c r="L641" s="105"/>
      <c r="M641" s="105"/>
      <c r="N641" s="105"/>
    </row>
    <row r="642" spans="1:14" x14ac:dyDescent="0.25">
      <c r="A642" s="105"/>
      <c r="B642" s="105"/>
      <c r="C642" s="105"/>
      <c r="D642" s="105"/>
      <c r="E642" s="105"/>
      <c r="F642" s="105"/>
      <c r="G642" s="105"/>
      <c r="H642" s="105"/>
      <c r="I642" s="105"/>
      <c r="J642" s="105"/>
      <c r="K642" s="105"/>
      <c r="L642" s="105"/>
      <c r="M642" s="105"/>
      <c r="N642" s="105"/>
    </row>
    <row r="643" spans="1:14" x14ac:dyDescent="0.25">
      <c r="A643" s="105"/>
      <c r="B643" s="105"/>
      <c r="C643" s="105"/>
      <c r="D643" s="105"/>
      <c r="E643" s="105"/>
      <c r="F643" s="105"/>
      <c r="G643" s="105"/>
      <c r="H643" s="105"/>
      <c r="I643" s="105"/>
      <c r="J643" s="105"/>
      <c r="K643" s="105"/>
      <c r="L643" s="105"/>
      <c r="M643" s="105"/>
      <c r="N643" s="105"/>
    </row>
    <row r="644" spans="1:14" x14ac:dyDescent="0.25">
      <c r="A644" s="105"/>
      <c r="B644" s="105"/>
      <c r="C644" s="105"/>
      <c r="D644" s="105"/>
      <c r="E644" s="105"/>
      <c r="F644" s="105"/>
      <c r="G644" s="105"/>
      <c r="H644" s="105"/>
      <c r="I644" s="105"/>
      <c r="J644" s="105"/>
      <c r="K644" s="105"/>
      <c r="L644" s="105"/>
      <c r="M644" s="105"/>
      <c r="N644" s="105"/>
    </row>
    <row r="645" spans="1:14" x14ac:dyDescent="0.25">
      <c r="A645" s="105"/>
      <c r="B645" s="105"/>
      <c r="C645" s="105"/>
      <c r="D645" s="105"/>
      <c r="E645" s="105"/>
      <c r="F645" s="105"/>
      <c r="G645" s="105"/>
      <c r="H645" s="105"/>
      <c r="I645" s="105"/>
      <c r="J645" s="105"/>
      <c r="K645" s="105"/>
      <c r="L645" s="105"/>
      <c r="M645" s="105"/>
      <c r="N645" s="105"/>
    </row>
    <row r="646" spans="1:14" x14ac:dyDescent="0.25">
      <c r="A646" s="105"/>
      <c r="B646" s="105"/>
      <c r="C646" s="105"/>
      <c r="D646" s="105"/>
      <c r="E646" s="105"/>
      <c r="F646" s="105"/>
      <c r="G646" s="105"/>
      <c r="H646" s="105"/>
      <c r="I646" s="105"/>
      <c r="J646" s="105"/>
      <c r="K646" s="105"/>
      <c r="L646" s="105"/>
      <c r="M646" s="105"/>
      <c r="N646" s="105"/>
    </row>
    <row r="647" spans="1:14" x14ac:dyDescent="0.25">
      <c r="A647" s="105"/>
      <c r="B647" s="105"/>
      <c r="C647" s="105"/>
      <c r="D647" s="105"/>
      <c r="E647" s="105"/>
      <c r="F647" s="105"/>
      <c r="G647" s="105"/>
      <c r="H647" s="105"/>
      <c r="I647" s="105"/>
      <c r="J647" s="105"/>
      <c r="K647" s="105"/>
      <c r="L647" s="105"/>
      <c r="M647" s="105"/>
      <c r="N647" s="105"/>
    </row>
    <row r="648" spans="1:14" x14ac:dyDescent="0.25">
      <c r="A648" s="105"/>
      <c r="B648" s="105"/>
      <c r="C648" s="105"/>
      <c r="D648" s="105"/>
      <c r="E648" s="105"/>
      <c r="F648" s="105"/>
      <c r="G648" s="105"/>
      <c r="H648" s="105"/>
      <c r="I648" s="105"/>
      <c r="J648" s="105"/>
      <c r="K648" s="105"/>
      <c r="L648" s="105"/>
      <c r="M648" s="105"/>
      <c r="N648" s="105"/>
    </row>
    <row r="649" spans="1:14" x14ac:dyDescent="0.25">
      <c r="A649" s="105"/>
      <c r="B649" s="105"/>
      <c r="C649" s="105"/>
      <c r="D649" s="105"/>
      <c r="E649" s="105"/>
      <c r="F649" s="105"/>
      <c r="G649" s="105"/>
      <c r="H649" s="105"/>
      <c r="I649" s="105"/>
      <c r="J649" s="105"/>
      <c r="K649" s="105"/>
      <c r="L649" s="105"/>
      <c r="M649" s="105"/>
      <c r="N649" s="105"/>
    </row>
    <row r="650" spans="1:14" x14ac:dyDescent="0.25">
      <c r="A650" s="105"/>
      <c r="B650" s="105"/>
      <c r="C650" s="105"/>
      <c r="D650" s="105"/>
      <c r="E650" s="105"/>
      <c r="F650" s="105"/>
      <c r="G650" s="105"/>
      <c r="H650" s="105"/>
      <c r="I650" s="105"/>
      <c r="J650" s="105"/>
      <c r="K650" s="105"/>
      <c r="L650" s="105"/>
      <c r="M650" s="105"/>
      <c r="N650" s="105"/>
    </row>
    <row r="651" spans="1:14" x14ac:dyDescent="0.25">
      <c r="A651" s="105"/>
      <c r="B651" s="105"/>
      <c r="C651" s="105"/>
      <c r="D651" s="105"/>
      <c r="E651" s="105"/>
      <c r="F651" s="105"/>
      <c r="G651" s="105"/>
      <c r="H651" s="105"/>
      <c r="I651" s="105"/>
      <c r="J651" s="105"/>
      <c r="K651" s="105"/>
      <c r="L651" s="105"/>
      <c r="M651" s="105"/>
      <c r="N651" s="105"/>
    </row>
    <row r="652" spans="1:14" x14ac:dyDescent="0.25">
      <c r="A652" s="105"/>
      <c r="B652" s="105"/>
      <c r="C652" s="105"/>
      <c r="D652" s="105"/>
      <c r="E652" s="105"/>
      <c r="F652" s="105"/>
      <c r="G652" s="105"/>
      <c r="H652" s="105"/>
      <c r="I652" s="105"/>
      <c r="J652" s="105"/>
      <c r="K652" s="105"/>
      <c r="L652" s="105"/>
      <c r="M652" s="105"/>
      <c r="N652" s="105"/>
    </row>
    <row r="653" spans="1:14" x14ac:dyDescent="0.25">
      <c r="A653" s="105"/>
      <c r="B653" s="105"/>
      <c r="C653" s="105"/>
      <c r="D653" s="105"/>
      <c r="E653" s="105"/>
      <c r="F653" s="105"/>
      <c r="G653" s="105"/>
      <c r="H653" s="105"/>
      <c r="I653" s="105"/>
      <c r="J653" s="105"/>
      <c r="K653" s="105"/>
      <c r="L653" s="105"/>
      <c r="M653" s="105"/>
      <c r="N653" s="105"/>
    </row>
    <row r="654" spans="1:14" x14ac:dyDescent="0.25">
      <c r="A654" s="105"/>
      <c r="B654" s="105"/>
      <c r="C654" s="105"/>
      <c r="D654" s="105"/>
      <c r="E654" s="105"/>
      <c r="F654" s="105"/>
      <c r="G654" s="105"/>
      <c r="H654" s="105"/>
      <c r="I654" s="105"/>
      <c r="J654" s="105"/>
      <c r="K654" s="105"/>
      <c r="L654" s="105"/>
      <c r="M654" s="105"/>
      <c r="N654" s="105"/>
    </row>
    <row r="655" spans="1:14" x14ac:dyDescent="0.25">
      <c r="A655" s="105"/>
      <c r="B655" s="105"/>
      <c r="C655" s="105"/>
      <c r="D655" s="105"/>
      <c r="E655" s="105"/>
      <c r="F655" s="105"/>
      <c r="G655" s="105"/>
      <c r="H655" s="105"/>
      <c r="I655" s="105"/>
      <c r="J655" s="105"/>
      <c r="K655" s="105"/>
      <c r="L655" s="105"/>
      <c r="M655" s="105"/>
      <c r="N655" s="105"/>
    </row>
    <row r="656" spans="1:14" x14ac:dyDescent="0.25">
      <c r="A656" s="105"/>
      <c r="B656" s="105"/>
      <c r="C656" s="105"/>
      <c r="D656" s="105"/>
      <c r="E656" s="105"/>
      <c r="F656" s="105"/>
      <c r="G656" s="105"/>
      <c r="H656" s="105"/>
      <c r="I656" s="105"/>
      <c r="J656" s="105"/>
      <c r="K656" s="105"/>
      <c r="L656" s="105"/>
      <c r="M656" s="105"/>
      <c r="N656" s="105"/>
    </row>
    <row r="657" spans="1:14" x14ac:dyDescent="0.25">
      <c r="A657" s="105"/>
      <c r="B657" s="105"/>
      <c r="C657" s="105"/>
      <c r="D657" s="105"/>
      <c r="E657" s="105"/>
      <c r="F657" s="105"/>
      <c r="G657" s="105"/>
      <c r="H657" s="105"/>
      <c r="I657" s="105"/>
      <c r="J657" s="105"/>
      <c r="K657" s="105"/>
      <c r="L657" s="105"/>
      <c r="M657" s="105"/>
      <c r="N657" s="105"/>
    </row>
    <row r="658" spans="1:14" x14ac:dyDescent="0.25">
      <c r="A658" s="105"/>
      <c r="B658" s="105"/>
      <c r="C658" s="105"/>
      <c r="D658" s="105"/>
      <c r="E658" s="105"/>
      <c r="F658" s="105"/>
      <c r="G658" s="105"/>
      <c r="H658" s="105"/>
      <c r="I658" s="105"/>
      <c r="J658" s="105"/>
      <c r="K658" s="105"/>
      <c r="L658" s="105"/>
      <c r="M658" s="105"/>
      <c r="N658" s="105"/>
    </row>
    <row r="659" spans="1:14" x14ac:dyDescent="0.25">
      <c r="A659" s="105"/>
      <c r="B659" s="105"/>
      <c r="C659" s="105"/>
      <c r="D659" s="105"/>
      <c r="E659" s="105"/>
      <c r="F659" s="105"/>
      <c r="G659" s="105"/>
      <c r="H659" s="105"/>
      <c r="I659" s="105"/>
      <c r="J659" s="105"/>
      <c r="K659" s="105"/>
      <c r="L659" s="105"/>
      <c r="M659" s="105"/>
      <c r="N659" s="105"/>
    </row>
    <row r="660" spans="1:14" x14ac:dyDescent="0.25">
      <c r="A660" s="105"/>
      <c r="B660" s="105"/>
      <c r="C660" s="105"/>
      <c r="D660" s="105"/>
      <c r="E660" s="105"/>
      <c r="F660" s="105"/>
      <c r="G660" s="105"/>
      <c r="H660" s="105"/>
      <c r="I660" s="105"/>
      <c r="J660" s="105"/>
      <c r="K660" s="105"/>
      <c r="L660" s="105"/>
      <c r="M660" s="105"/>
      <c r="N660" s="105"/>
    </row>
    <row r="661" spans="1:14" x14ac:dyDescent="0.25">
      <c r="A661" s="105"/>
      <c r="B661" s="105"/>
      <c r="C661" s="105"/>
      <c r="D661" s="105"/>
      <c r="E661" s="105"/>
      <c r="F661" s="105"/>
      <c r="G661" s="105"/>
      <c r="H661" s="105"/>
      <c r="I661" s="105"/>
      <c r="J661" s="105"/>
      <c r="K661" s="105"/>
      <c r="L661" s="105"/>
      <c r="M661" s="105"/>
      <c r="N661" s="105"/>
    </row>
    <row r="662" spans="1:14" x14ac:dyDescent="0.25">
      <c r="A662" s="105"/>
      <c r="B662" s="105"/>
      <c r="C662" s="105"/>
      <c r="D662" s="105"/>
      <c r="E662" s="105"/>
      <c r="F662" s="105"/>
      <c r="G662" s="105"/>
      <c r="H662" s="105"/>
      <c r="I662" s="105"/>
      <c r="J662" s="105"/>
      <c r="K662" s="105"/>
      <c r="L662" s="105"/>
      <c r="M662" s="105"/>
      <c r="N662" s="105"/>
    </row>
    <row r="663" spans="1:14" x14ac:dyDescent="0.25">
      <c r="A663" s="105"/>
      <c r="B663" s="105"/>
      <c r="C663" s="105"/>
      <c r="D663" s="105"/>
      <c r="E663" s="105"/>
      <c r="F663" s="105"/>
      <c r="G663" s="105"/>
      <c r="H663" s="105"/>
      <c r="I663" s="105"/>
      <c r="J663" s="105"/>
      <c r="K663" s="105"/>
      <c r="L663" s="105"/>
      <c r="M663" s="105"/>
      <c r="N663" s="105"/>
    </row>
    <row r="664" spans="1:14" x14ac:dyDescent="0.25">
      <c r="A664" s="105"/>
      <c r="B664" s="105"/>
      <c r="C664" s="105"/>
      <c r="D664" s="105"/>
      <c r="E664" s="105"/>
      <c r="F664" s="105"/>
      <c r="G664" s="105"/>
      <c r="H664" s="105"/>
      <c r="I664" s="105"/>
      <c r="J664" s="105"/>
      <c r="K664" s="105"/>
      <c r="L664" s="105"/>
      <c r="M664" s="105"/>
      <c r="N664" s="105"/>
    </row>
    <row r="665" spans="1:14" x14ac:dyDescent="0.25">
      <c r="A665" s="105"/>
      <c r="B665" s="105"/>
      <c r="C665" s="105"/>
      <c r="D665" s="105"/>
      <c r="E665" s="105"/>
      <c r="F665" s="105"/>
      <c r="G665" s="105"/>
      <c r="H665" s="105"/>
      <c r="I665" s="105"/>
      <c r="J665" s="105"/>
      <c r="K665" s="105"/>
      <c r="L665" s="105"/>
      <c r="M665" s="105"/>
      <c r="N665" s="105"/>
    </row>
    <row r="666" spans="1:14" x14ac:dyDescent="0.25">
      <c r="A666" s="105"/>
      <c r="B666" s="105"/>
      <c r="C666" s="105"/>
      <c r="D666" s="105"/>
      <c r="E666" s="105"/>
      <c r="F666" s="105"/>
      <c r="G666" s="105"/>
      <c r="H666" s="105"/>
      <c r="I666" s="105"/>
      <c r="J666" s="105"/>
      <c r="K666" s="105"/>
      <c r="L666" s="105"/>
      <c r="M666" s="105"/>
      <c r="N666" s="105"/>
    </row>
    <row r="667" spans="1:14" x14ac:dyDescent="0.25">
      <c r="A667" s="105"/>
      <c r="B667" s="105"/>
      <c r="C667" s="105"/>
      <c r="D667" s="105"/>
      <c r="E667" s="105"/>
      <c r="F667" s="105"/>
      <c r="G667" s="105"/>
      <c r="H667" s="105"/>
      <c r="I667" s="105"/>
      <c r="J667" s="105"/>
      <c r="K667" s="105"/>
      <c r="L667" s="105"/>
      <c r="M667" s="105"/>
      <c r="N667" s="105"/>
    </row>
    <row r="668" spans="1:14" x14ac:dyDescent="0.25">
      <c r="A668" s="105"/>
      <c r="B668" s="105"/>
      <c r="C668" s="105"/>
      <c r="D668" s="105"/>
      <c r="E668" s="105"/>
      <c r="F668" s="105"/>
      <c r="G668" s="105"/>
      <c r="H668" s="105"/>
      <c r="I668" s="105"/>
      <c r="J668" s="105"/>
      <c r="K668" s="105"/>
      <c r="L668" s="105"/>
      <c r="M668" s="105"/>
      <c r="N668" s="105"/>
    </row>
    <row r="669" spans="1:14" x14ac:dyDescent="0.25">
      <c r="A669" s="105"/>
      <c r="B669" s="105"/>
      <c r="C669" s="105"/>
      <c r="D669" s="105"/>
      <c r="E669" s="105"/>
      <c r="F669" s="105"/>
      <c r="G669" s="105"/>
      <c r="H669" s="105"/>
      <c r="I669" s="105"/>
      <c r="J669" s="105"/>
      <c r="K669" s="105"/>
      <c r="L669" s="105"/>
      <c r="M669" s="105"/>
      <c r="N669" s="105"/>
    </row>
    <row r="670" spans="1:14" x14ac:dyDescent="0.25">
      <c r="A670" s="105"/>
      <c r="B670" s="105"/>
      <c r="C670" s="105"/>
      <c r="D670" s="105"/>
      <c r="E670" s="105"/>
      <c r="F670" s="105"/>
      <c r="G670" s="105"/>
      <c r="H670" s="105"/>
      <c r="I670" s="105"/>
      <c r="J670" s="105"/>
      <c r="K670" s="105"/>
      <c r="L670" s="105"/>
      <c r="M670" s="105"/>
      <c r="N670" s="105"/>
    </row>
    <row r="671" spans="1:14" x14ac:dyDescent="0.25">
      <c r="A671" s="105"/>
      <c r="B671" s="105"/>
      <c r="C671" s="105"/>
      <c r="D671" s="105"/>
      <c r="E671" s="105"/>
      <c r="F671" s="105"/>
      <c r="G671" s="105"/>
      <c r="H671" s="105"/>
      <c r="I671" s="105"/>
      <c r="J671" s="105"/>
      <c r="K671" s="105"/>
      <c r="L671" s="105"/>
      <c r="M671" s="105"/>
      <c r="N671" s="105"/>
    </row>
    <row r="672" spans="1:14" x14ac:dyDescent="0.25">
      <c r="A672" s="105"/>
      <c r="B672" s="105"/>
      <c r="C672" s="105"/>
      <c r="D672" s="105"/>
      <c r="E672" s="105"/>
      <c r="F672" s="105"/>
      <c r="G672" s="105"/>
      <c r="H672" s="105"/>
      <c r="I672" s="105"/>
      <c r="J672" s="105"/>
      <c r="K672" s="105"/>
      <c r="L672" s="105"/>
      <c r="M672" s="105"/>
      <c r="N672" s="105"/>
    </row>
    <row r="673" spans="1:14" x14ac:dyDescent="0.25">
      <c r="A673" s="105"/>
      <c r="B673" s="105"/>
      <c r="C673" s="105"/>
      <c r="D673" s="105"/>
      <c r="E673" s="105"/>
      <c r="F673" s="105"/>
      <c r="G673" s="105"/>
      <c r="H673" s="105"/>
      <c r="I673" s="105"/>
      <c r="J673" s="105"/>
      <c r="K673" s="105"/>
      <c r="L673" s="105"/>
      <c r="M673" s="105"/>
      <c r="N673" s="105"/>
    </row>
    <row r="674" spans="1:14" x14ac:dyDescent="0.25">
      <c r="A674" s="105"/>
      <c r="B674" s="105"/>
      <c r="C674" s="105"/>
      <c r="D674" s="105"/>
      <c r="E674" s="105"/>
      <c r="F674" s="105"/>
      <c r="G674" s="105"/>
      <c r="H674" s="105"/>
      <c r="I674" s="105"/>
      <c r="J674" s="105"/>
      <c r="K674" s="105"/>
      <c r="L674" s="105"/>
      <c r="M674" s="105"/>
      <c r="N674" s="105"/>
    </row>
    <row r="675" spans="1:14" x14ac:dyDescent="0.25">
      <c r="A675" s="105"/>
      <c r="B675" s="105"/>
      <c r="C675" s="105"/>
      <c r="D675" s="105"/>
      <c r="E675" s="105"/>
      <c r="F675" s="105"/>
      <c r="G675" s="105"/>
      <c r="H675" s="105"/>
      <c r="I675" s="105"/>
      <c r="J675" s="105"/>
      <c r="K675" s="105"/>
      <c r="L675" s="105"/>
      <c r="M675" s="105"/>
      <c r="N675" s="105"/>
    </row>
    <row r="676" spans="1:14" x14ac:dyDescent="0.25">
      <c r="A676" s="105"/>
      <c r="B676" s="105"/>
      <c r="C676" s="105"/>
      <c r="D676" s="105"/>
      <c r="E676" s="105"/>
      <c r="F676" s="105"/>
      <c r="G676" s="105"/>
      <c r="H676" s="105"/>
      <c r="I676" s="105"/>
      <c r="J676" s="105"/>
      <c r="K676" s="105"/>
      <c r="L676" s="105"/>
      <c r="M676" s="105"/>
      <c r="N676" s="105"/>
    </row>
    <row r="677" spans="1:14" x14ac:dyDescent="0.25">
      <c r="A677" s="105"/>
      <c r="B677" s="105"/>
      <c r="C677" s="105"/>
      <c r="D677" s="105"/>
      <c r="E677" s="105"/>
      <c r="F677" s="105"/>
      <c r="G677" s="105"/>
      <c r="H677" s="105"/>
      <c r="I677" s="105"/>
      <c r="J677" s="105"/>
      <c r="K677" s="105"/>
      <c r="L677" s="105"/>
      <c r="M677" s="105"/>
      <c r="N677" s="105"/>
    </row>
    <row r="678" spans="1:14" x14ac:dyDescent="0.25">
      <c r="A678" s="105"/>
      <c r="B678" s="105"/>
      <c r="C678" s="105"/>
      <c r="D678" s="105"/>
      <c r="E678" s="105"/>
      <c r="F678" s="105"/>
      <c r="G678" s="105"/>
      <c r="H678" s="105"/>
      <c r="I678" s="105"/>
      <c r="J678" s="105"/>
      <c r="K678" s="105"/>
      <c r="L678" s="105"/>
      <c r="M678" s="105"/>
      <c r="N678" s="105"/>
    </row>
    <row r="679" spans="1:14" x14ac:dyDescent="0.25">
      <c r="A679" s="105"/>
      <c r="B679" s="105"/>
      <c r="C679" s="105"/>
      <c r="D679" s="105"/>
      <c r="E679" s="105"/>
      <c r="F679" s="105"/>
      <c r="G679" s="105"/>
      <c r="H679" s="105"/>
      <c r="I679" s="105"/>
      <c r="J679" s="105"/>
      <c r="K679" s="105"/>
      <c r="L679" s="105"/>
      <c r="M679" s="105"/>
      <c r="N679" s="105"/>
    </row>
    <row r="680" spans="1:14" x14ac:dyDescent="0.25">
      <c r="A680" s="105"/>
      <c r="B680" s="105"/>
      <c r="C680" s="105"/>
      <c r="D680" s="105"/>
      <c r="E680" s="105"/>
      <c r="F680" s="105"/>
      <c r="G680" s="105"/>
      <c r="H680" s="105"/>
      <c r="I680" s="105"/>
      <c r="J680" s="105"/>
      <c r="K680" s="105"/>
      <c r="L680" s="105"/>
      <c r="M680" s="105"/>
      <c r="N680" s="105"/>
    </row>
    <row r="681" spans="1:14" x14ac:dyDescent="0.25">
      <c r="A681" s="105"/>
      <c r="B681" s="105"/>
      <c r="C681" s="105"/>
      <c r="D681" s="105"/>
      <c r="E681" s="105"/>
      <c r="F681" s="105"/>
      <c r="G681" s="105"/>
      <c r="H681" s="105"/>
      <c r="I681" s="105"/>
      <c r="J681" s="105"/>
      <c r="K681" s="105"/>
      <c r="L681" s="105"/>
      <c r="M681" s="105"/>
      <c r="N681" s="105"/>
    </row>
    <row r="682" spans="1:14" x14ac:dyDescent="0.25">
      <c r="A682" s="105"/>
      <c r="B682" s="105"/>
      <c r="C682" s="105"/>
      <c r="D682" s="105"/>
      <c r="E682" s="105"/>
      <c r="F682" s="105"/>
      <c r="G682" s="105"/>
      <c r="H682" s="105"/>
      <c r="I682" s="105"/>
      <c r="J682" s="105"/>
      <c r="K682" s="105"/>
      <c r="L682" s="105"/>
      <c r="M682" s="105"/>
      <c r="N682" s="105"/>
    </row>
    <row r="683" spans="1:14" x14ac:dyDescent="0.25">
      <c r="A683" s="105"/>
      <c r="B683" s="105"/>
      <c r="C683" s="105"/>
      <c r="D683" s="105"/>
      <c r="E683" s="105"/>
      <c r="F683" s="105"/>
      <c r="G683" s="105"/>
      <c r="H683" s="105"/>
      <c r="I683" s="105"/>
      <c r="J683" s="105"/>
      <c r="K683" s="105"/>
      <c r="L683" s="105"/>
      <c r="M683" s="105"/>
      <c r="N683" s="105"/>
    </row>
    <row r="684" spans="1:14" x14ac:dyDescent="0.25">
      <c r="A684" s="105"/>
      <c r="B684" s="105"/>
      <c r="C684" s="105"/>
      <c r="D684" s="105"/>
      <c r="E684" s="105"/>
      <c r="F684" s="105"/>
      <c r="G684" s="105"/>
      <c r="H684" s="105"/>
      <c r="I684" s="105"/>
      <c r="J684" s="105"/>
      <c r="K684" s="105"/>
      <c r="L684" s="105"/>
      <c r="M684" s="105"/>
      <c r="N684" s="105"/>
    </row>
    <row r="685" spans="1:14" x14ac:dyDescent="0.25">
      <c r="A685" s="105"/>
      <c r="B685" s="105"/>
      <c r="C685" s="105"/>
      <c r="D685" s="105"/>
      <c r="E685" s="105"/>
      <c r="F685" s="105"/>
      <c r="G685" s="105"/>
      <c r="H685" s="105"/>
      <c r="I685" s="105"/>
      <c r="J685" s="105"/>
      <c r="K685" s="105"/>
      <c r="L685" s="105"/>
      <c r="M685" s="105"/>
      <c r="N685" s="105"/>
    </row>
    <row r="686" spans="1:14" x14ac:dyDescent="0.25">
      <c r="A686" s="105"/>
      <c r="B686" s="105"/>
      <c r="C686" s="105"/>
      <c r="D686" s="105"/>
      <c r="E686" s="105"/>
      <c r="F686" s="105"/>
      <c r="G686" s="105"/>
      <c r="H686" s="105"/>
      <c r="I686" s="105"/>
      <c r="J686" s="105"/>
      <c r="K686" s="105"/>
      <c r="L686" s="105"/>
      <c r="M686" s="105"/>
      <c r="N686" s="105"/>
    </row>
    <row r="687" spans="1:14" x14ac:dyDescent="0.25">
      <c r="A687" s="105"/>
      <c r="B687" s="105"/>
      <c r="C687" s="105"/>
      <c r="D687" s="105"/>
      <c r="E687" s="105"/>
      <c r="F687" s="105"/>
      <c r="G687" s="105"/>
      <c r="H687" s="105"/>
      <c r="I687" s="105"/>
      <c r="J687" s="105"/>
      <c r="K687" s="105"/>
      <c r="L687" s="105"/>
      <c r="M687" s="105"/>
      <c r="N687" s="105"/>
    </row>
    <row r="688" spans="1:14" x14ac:dyDescent="0.25">
      <c r="A688" s="105"/>
      <c r="B688" s="105"/>
      <c r="C688" s="105"/>
      <c r="D688" s="105"/>
      <c r="E688" s="105"/>
      <c r="F688" s="105"/>
      <c r="G688" s="105"/>
      <c r="H688" s="105"/>
      <c r="I688" s="105"/>
      <c r="J688" s="105"/>
      <c r="K688" s="105"/>
      <c r="L688" s="105"/>
      <c r="M688" s="105"/>
      <c r="N688" s="105"/>
    </row>
    <row r="689" spans="1:14" x14ac:dyDescent="0.25">
      <c r="A689" s="105"/>
      <c r="B689" s="105"/>
      <c r="C689" s="105"/>
      <c r="D689" s="105"/>
      <c r="E689" s="105"/>
      <c r="F689" s="105"/>
      <c r="G689" s="105"/>
      <c r="H689" s="105"/>
      <c r="I689" s="105"/>
      <c r="J689" s="105"/>
      <c r="K689" s="105"/>
      <c r="L689" s="105"/>
      <c r="M689" s="105"/>
      <c r="N689" s="105"/>
    </row>
    <row r="690" spans="1:14" x14ac:dyDescent="0.25">
      <c r="A690" s="105"/>
      <c r="B690" s="105"/>
      <c r="C690" s="105"/>
      <c r="D690" s="105"/>
      <c r="E690" s="105"/>
      <c r="F690" s="105"/>
      <c r="G690" s="105"/>
      <c r="H690" s="105"/>
      <c r="I690" s="105"/>
      <c r="J690" s="105"/>
      <c r="K690" s="105"/>
      <c r="L690" s="105"/>
      <c r="M690" s="105"/>
      <c r="N690" s="105"/>
    </row>
    <row r="691" spans="1:14" x14ac:dyDescent="0.25">
      <c r="A691" s="105"/>
      <c r="B691" s="105"/>
      <c r="C691" s="105"/>
      <c r="D691" s="105"/>
      <c r="E691" s="105"/>
      <c r="F691" s="105"/>
      <c r="G691" s="105"/>
      <c r="H691" s="105"/>
      <c r="I691" s="105"/>
      <c r="J691" s="105"/>
      <c r="K691" s="105"/>
      <c r="L691" s="105"/>
      <c r="M691" s="105"/>
      <c r="N691" s="105"/>
    </row>
    <row r="692" spans="1:14" x14ac:dyDescent="0.25">
      <c r="A692" s="105"/>
      <c r="B692" s="105"/>
      <c r="C692" s="105"/>
      <c r="D692" s="105"/>
      <c r="E692" s="105"/>
      <c r="F692" s="105"/>
      <c r="G692" s="105"/>
      <c r="H692" s="105"/>
      <c r="I692" s="105"/>
      <c r="J692" s="105"/>
      <c r="K692" s="105"/>
      <c r="L692" s="105"/>
      <c r="M692" s="105"/>
      <c r="N692" s="105"/>
    </row>
    <row r="693" spans="1:14" x14ac:dyDescent="0.25">
      <c r="A693" s="105"/>
      <c r="B693" s="105"/>
      <c r="C693" s="105"/>
      <c r="D693" s="105"/>
      <c r="E693" s="105"/>
      <c r="F693" s="105"/>
      <c r="G693" s="105"/>
      <c r="H693" s="105"/>
      <c r="I693" s="105"/>
      <c r="J693" s="105"/>
      <c r="K693" s="105"/>
      <c r="L693" s="105"/>
      <c r="M693" s="105"/>
      <c r="N693" s="105"/>
    </row>
    <row r="694" spans="1:14" x14ac:dyDescent="0.25">
      <c r="A694" s="105"/>
      <c r="B694" s="105"/>
      <c r="C694" s="105"/>
      <c r="D694" s="105"/>
      <c r="E694" s="105"/>
      <c r="F694" s="105"/>
      <c r="G694" s="105"/>
      <c r="H694" s="105"/>
      <c r="I694" s="105"/>
      <c r="J694" s="105"/>
      <c r="K694" s="105"/>
      <c r="L694" s="105"/>
      <c r="M694" s="105"/>
      <c r="N694" s="105"/>
    </row>
    <row r="695" spans="1:14" x14ac:dyDescent="0.25">
      <c r="A695" s="105"/>
      <c r="B695" s="105"/>
      <c r="C695" s="105"/>
      <c r="D695" s="105"/>
      <c r="E695" s="105"/>
      <c r="F695" s="105"/>
      <c r="G695" s="105"/>
      <c r="H695" s="105"/>
      <c r="I695" s="105"/>
      <c r="J695" s="105"/>
      <c r="K695" s="105"/>
      <c r="L695" s="105"/>
      <c r="M695" s="105"/>
      <c r="N695" s="105"/>
    </row>
    <row r="696" spans="1:14" x14ac:dyDescent="0.25">
      <c r="A696" s="105"/>
      <c r="B696" s="105"/>
      <c r="C696" s="105"/>
      <c r="D696" s="105"/>
      <c r="E696" s="105"/>
      <c r="F696" s="105"/>
      <c r="G696" s="105"/>
      <c r="H696" s="105"/>
      <c r="I696" s="105"/>
      <c r="J696" s="105"/>
      <c r="K696" s="105"/>
      <c r="L696" s="105"/>
      <c r="M696" s="105"/>
      <c r="N696" s="105"/>
    </row>
    <row r="697" spans="1:14" x14ac:dyDescent="0.25">
      <c r="A697" s="105"/>
      <c r="B697" s="105"/>
      <c r="C697" s="105"/>
      <c r="D697" s="105"/>
      <c r="E697" s="105"/>
      <c r="F697" s="105"/>
      <c r="G697" s="105"/>
      <c r="H697" s="105"/>
      <c r="I697" s="105"/>
      <c r="J697" s="105"/>
      <c r="K697" s="105"/>
      <c r="L697" s="105"/>
      <c r="M697" s="105"/>
      <c r="N697" s="105"/>
    </row>
    <row r="698" spans="1:14" x14ac:dyDescent="0.25">
      <c r="A698" s="105"/>
      <c r="B698" s="105"/>
      <c r="C698" s="105"/>
      <c r="D698" s="105"/>
      <c r="E698" s="105"/>
      <c r="F698" s="105"/>
      <c r="G698" s="105"/>
      <c r="H698" s="105"/>
      <c r="I698" s="105"/>
      <c r="J698" s="105"/>
      <c r="K698" s="105"/>
      <c r="L698" s="105"/>
      <c r="M698" s="105"/>
      <c r="N698" s="105"/>
    </row>
    <row r="699" spans="1:14" x14ac:dyDescent="0.25">
      <c r="A699" s="105"/>
      <c r="B699" s="105"/>
      <c r="C699" s="105"/>
      <c r="D699" s="105"/>
      <c r="E699" s="105"/>
      <c r="F699" s="105"/>
      <c r="G699" s="105"/>
      <c r="H699" s="105"/>
      <c r="I699" s="105"/>
      <c r="J699" s="105"/>
      <c r="K699" s="105"/>
      <c r="L699" s="105"/>
      <c r="M699" s="105"/>
      <c r="N699" s="105"/>
    </row>
    <row r="700" spans="1:14" x14ac:dyDescent="0.25">
      <c r="A700" s="105"/>
      <c r="B700" s="105"/>
      <c r="C700" s="105"/>
      <c r="D700" s="105"/>
      <c r="E700" s="105"/>
      <c r="F700" s="105"/>
      <c r="G700" s="105"/>
      <c r="H700" s="105"/>
      <c r="I700" s="105"/>
      <c r="J700" s="105"/>
      <c r="K700" s="105"/>
      <c r="L700" s="105"/>
      <c r="M700" s="105"/>
      <c r="N700" s="105"/>
    </row>
    <row r="701" spans="1:14" x14ac:dyDescent="0.25">
      <c r="A701" s="105"/>
      <c r="B701" s="105"/>
      <c r="C701" s="105"/>
      <c r="D701" s="105"/>
      <c r="E701" s="105"/>
      <c r="F701" s="105"/>
      <c r="G701" s="105"/>
      <c r="H701" s="105"/>
      <c r="I701" s="105"/>
      <c r="J701" s="105"/>
      <c r="K701" s="105"/>
      <c r="L701" s="105"/>
      <c r="M701" s="105"/>
      <c r="N701" s="105"/>
    </row>
    <row r="702" spans="1:14" x14ac:dyDescent="0.25">
      <c r="A702" s="105"/>
      <c r="B702" s="105"/>
      <c r="C702" s="105"/>
      <c r="D702" s="105"/>
      <c r="E702" s="105"/>
      <c r="F702" s="105"/>
      <c r="G702" s="105"/>
      <c r="H702" s="105"/>
      <c r="I702" s="105"/>
      <c r="J702" s="105"/>
      <c r="K702" s="105"/>
      <c r="L702" s="105"/>
      <c r="M702" s="105"/>
      <c r="N702" s="105"/>
    </row>
    <row r="703" spans="1:14" x14ac:dyDescent="0.25">
      <c r="A703" s="105"/>
      <c r="B703" s="105"/>
      <c r="C703" s="105"/>
      <c r="D703" s="105"/>
      <c r="E703" s="105"/>
      <c r="F703" s="105"/>
      <c r="G703" s="105"/>
      <c r="H703" s="105"/>
      <c r="I703" s="105"/>
      <c r="J703" s="105"/>
      <c r="K703" s="105"/>
      <c r="L703" s="105"/>
      <c r="M703" s="105"/>
      <c r="N703" s="105"/>
    </row>
    <row r="704" spans="1:14" x14ac:dyDescent="0.25">
      <c r="A704" s="105"/>
      <c r="B704" s="105"/>
      <c r="C704" s="105"/>
      <c r="D704" s="105"/>
      <c r="E704" s="105"/>
      <c r="F704" s="105"/>
      <c r="G704" s="105"/>
      <c r="H704" s="105"/>
      <c r="I704" s="105"/>
      <c r="J704" s="105"/>
      <c r="K704" s="105"/>
      <c r="L704" s="105"/>
      <c r="M704" s="105"/>
      <c r="N704" s="105"/>
    </row>
    <row r="705" spans="1:14" x14ac:dyDescent="0.25">
      <c r="A705" s="105"/>
      <c r="B705" s="105"/>
      <c r="C705" s="105"/>
      <c r="D705" s="105"/>
      <c r="E705" s="105"/>
      <c r="F705" s="105"/>
      <c r="G705" s="105"/>
      <c r="H705" s="105"/>
      <c r="I705" s="105"/>
      <c r="J705" s="105"/>
      <c r="K705" s="105"/>
      <c r="L705" s="105"/>
      <c r="M705" s="105"/>
      <c r="N705" s="105"/>
    </row>
    <row r="706" spans="1:14" x14ac:dyDescent="0.25">
      <c r="A706" s="105"/>
      <c r="B706" s="105"/>
      <c r="C706" s="105"/>
      <c r="D706" s="105"/>
      <c r="E706" s="105"/>
      <c r="F706" s="105"/>
      <c r="G706" s="105"/>
      <c r="H706" s="105"/>
      <c r="I706" s="105"/>
      <c r="J706" s="105"/>
      <c r="K706" s="105"/>
      <c r="L706" s="105"/>
      <c r="M706" s="105"/>
      <c r="N706" s="105"/>
    </row>
    <row r="707" spans="1:14" x14ac:dyDescent="0.25">
      <c r="A707" s="105"/>
      <c r="B707" s="105"/>
      <c r="C707" s="105"/>
      <c r="D707" s="105"/>
      <c r="E707" s="105"/>
      <c r="F707" s="105"/>
      <c r="G707" s="105"/>
      <c r="H707" s="105"/>
      <c r="I707" s="105"/>
      <c r="J707" s="105"/>
      <c r="K707" s="105"/>
      <c r="L707" s="105"/>
      <c r="M707" s="105"/>
      <c r="N707" s="105"/>
    </row>
    <row r="708" spans="1:14" x14ac:dyDescent="0.25">
      <c r="A708" s="105"/>
      <c r="B708" s="105"/>
      <c r="C708" s="105"/>
      <c r="D708" s="105"/>
      <c r="E708" s="105"/>
      <c r="F708" s="105"/>
      <c r="G708" s="105"/>
      <c r="H708" s="105"/>
      <c r="I708" s="105"/>
      <c r="J708" s="105"/>
      <c r="K708" s="105"/>
      <c r="L708" s="105"/>
      <c r="M708" s="105"/>
      <c r="N708" s="105"/>
    </row>
    <row r="709" spans="1:14" x14ac:dyDescent="0.25">
      <c r="A709" s="105"/>
      <c r="B709" s="105"/>
      <c r="C709" s="105"/>
      <c r="D709" s="105"/>
      <c r="E709" s="105"/>
      <c r="F709" s="105"/>
      <c r="G709" s="105"/>
      <c r="H709" s="105"/>
      <c r="I709" s="105"/>
      <c r="J709" s="105"/>
      <c r="K709" s="105"/>
      <c r="L709" s="105"/>
      <c r="M709" s="105"/>
      <c r="N709" s="105"/>
    </row>
    <row r="710" spans="1:14" x14ac:dyDescent="0.25">
      <c r="A710" s="105"/>
      <c r="B710" s="105"/>
      <c r="C710" s="105"/>
      <c r="D710" s="105"/>
      <c r="E710" s="105"/>
      <c r="F710" s="105"/>
      <c r="G710" s="105"/>
      <c r="H710" s="105"/>
      <c r="I710" s="105"/>
      <c r="J710" s="105"/>
      <c r="K710" s="105"/>
      <c r="L710" s="105"/>
      <c r="M710" s="105"/>
      <c r="N710" s="105"/>
    </row>
    <row r="711" spans="1:14" x14ac:dyDescent="0.25">
      <c r="A711" s="105"/>
      <c r="B711" s="105"/>
      <c r="C711" s="105"/>
      <c r="D711" s="105"/>
      <c r="E711" s="105"/>
      <c r="F711" s="105"/>
      <c r="G711" s="105"/>
      <c r="H711" s="105"/>
      <c r="I711" s="105"/>
      <c r="J711" s="105"/>
      <c r="K711" s="105"/>
      <c r="L711" s="105"/>
      <c r="M711" s="105"/>
      <c r="N711" s="105"/>
    </row>
    <row r="712" spans="1:14" x14ac:dyDescent="0.25">
      <c r="A712" s="105"/>
      <c r="B712" s="105"/>
      <c r="C712" s="105"/>
      <c r="D712" s="105"/>
      <c r="E712" s="105"/>
      <c r="F712" s="105"/>
      <c r="G712" s="105"/>
      <c r="H712" s="105"/>
      <c r="I712" s="105"/>
      <c r="J712" s="105"/>
      <c r="K712" s="105"/>
      <c r="L712" s="105"/>
      <c r="M712" s="105"/>
      <c r="N712" s="105"/>
    </row>
    <row r="713" spans="1:14" x14ac:dyDescent="0.25">
      <c r="A713" s="105"/>
      <c r="B713" s="105"/>
      <c r="C713" s="105"/>
      <c r="D713" s="105"/>
      <c r="E713" s="105"/>
      <c r="F713" s="105"/>
      <c r="G713" s="105"/>
      <c r="H713" s="105"/>
      <c r="I713" s="105"/>
      <c r="J713" s="105"/>
      <c r="K713" s="105"/>
      <c r="L713" s="105"/>
      <c r="M713" s="105"/>
      <c r="N713" s="105"/>
    </row>
    <row r="714" spans="1:14" x14ac:dyDescent="0.25">
      <c r="A714" s="105"/>
      <c r="B714" s="105"/>
      <c r="C714" s="105"/>
      <c r="D714" s="105"/>
      <c r="E714" s="105"/>
      <c r="F714" s="105"/>
      <c r="G714" s="105"/>
      <c r="H714" s="105"/>
      <c r="I714" s="105"/>
      <c r="J714" s="105"/>
      <c r="K714" s="105"/>
      <c r="L714" s="105"/>
      <c r="M714" s="105"/>
      <c r="N714" s="105"/>
    </row>
    <row r="715" spans="1:14" x14ac:dyDescent="0.25">
      <c r="A715" s="105"/>
      <c r="B715" s="105"/>
      <c r="C715" s="105"/>
      <c r="D715" s="105"/>
      <c r="E715" s="105"/>
      <c r="F715" s="105"/>
      <c r="G715" s="105"/>
      <c r="H715" s="105"/>
      <c r="I715" s="105"/>
      <c r="J715" s="105"/>
      <c r="K715" s="105"/>
      <c r="L715" s="105"/>
      <c r="M715" s="105"/>
      <c r="N715" s="105"/>
    </row>
    <row r="716" spans="1:14" x14ac:dyDescent="0.25">
      <c r="A716" s="105"/>
      <c r="B716" s="105"/>
      <c r="C716" s="105"/>
      <c r="D716" s="105"/>
      <c r="E716" s="105"/>
      <c r="F716" s="105"/>
      <c r="G716" s="105"/>
      <c r="H716" s="105"/>
      <c r="I716" s="105"/>
      <c r="J716" s="105"/>
      <c r="K716" s="105"/>
      <c r="L716" s="105"/>
      <c r="M716" s="105"/>
      <c r="N716" s="105"/>
    </row>
    <row r="717" spans="1:14" x14ac:dyDescent="0.25">
      <c r="A717" s="105"/>
      <c r="B717" s="105"/>
      <c r="C717" s="105"/>
      <c r="D717" s="105"/>
      <c r="E717" s="105"/>
      <c r="F717" s="105"/>
      <c r="G717" s="105"/>
      <c r="H717" s="105"/>
      <c r="I717" s="105"/>
      <c r="J717" s="105"/>
      <c r="K717" s="105"/>
      <c r="L717" s="105"/>
      <c r="M717" s="105"/>
      <c r="N717" s="105"/>
    </row>
    <row r="718" spans="1:14" x14ac:dyDescent="0.25">
      <c r="A718" s="105"/>
      <c r="B718" s="105"/>
      <c r="C718" s="105"/>
      <c r="D718" s="105"/>
      <c r="E718" s="105"/>
      <c r="F718" s="105"/>
      <c r="G718" s="105"/>
      <c r="H718" s="105"/>
      <c r="I718" s="105"/>
      <c r="J718" s="105"/>
      <c r="K718" s="105"/>
      <c r="L718" s="105"/>
      <c r="M718" s="105"/>
      <c r="N718" s="105"/>
    </row>
    <row r="719" spans="1:14" x14ac:dyDescent="0.25">
      <c r="A719" s="105"/>
      <c r="B719" s="105"/>
      <c r="C719" s="105"/>
      <c r="D719" s="105"/>
      <c r="E719" s="105"/>
      <c r="F719" s="105"/>
      <c r="G719" s="105"/>
      <c r="H719" s="105"/>
      <c r="I719" s="105"/>
      <c r="J719" s="105"/>
      <c r="K719" s="105"/>
      <c r="L719" s="105"/>
      <c r="M719" s="105"/>
      <c r="N719" s="105"/>
    </row>
    <row r="720" spans="1:14" x14ac:dyDescent="0.25">
      <c r="A720" s="105"/>
      <c r="B720" s="105"/>
      <c r="C720" s="105"/>
      <c r="D720" s="105"/>
      <c r="E720" s="105"/>
      <c r="F720" s="105"/>
      <c r="G720" s="105"/>
      <c r="H720" s="105"/>
      <c r="I720" s="105"/>
      <c r="J720" s="105"/>
      <c r="K720" s="105"/>
      <c r="L720" s="105"/>
      <c r="M720" s="105"/>
      <c r="N720" s="105"/>
    </row>
    <row r="721" spans="1:14" x14ac:dyDescent="0.25">
      <c r="A721" s="105"/>
      <c r="B721" s="105"/>
      <c r="C721" s="105"/>
      <c r="D721" s="105"/>
      <c r="E721" s="105"/>
      <c r="F721" s="105"/>
      <c r="G721" s="105"/>
      <c r="H721" s="105"/>
      <c r="I721" s="105"/>
      <c r="J721" s="105"/>
      <c r="K721" s="105"/>
      <c r="L721" s="105"/>
      <c r="M721" s="105"/>
      <c r="N721" s="105"/>
    </row>
    <row r="722" spans="1:14" x14ac:dyDescent="0.25">
      <c r="A722" s="105"/>
      <c r="B722" s="105"/>
      <c r="C722" s="105"/>
      <c r="D722" s="105"/>
      <c r="E722" s="105"/>
      <c r="F722" s="105"/>
      <c r="G722" s="105"/>
      <c r="H722" s="105"/>
      <c r="I722" s="105"/>
      <c r="J722" s="105"/>
      <c r="K722" s="105"/>
      <c r="L722" s="105"/>
      <c r="M722" s="105"/>
      <c r="N722" s="105"/>
    </row>
    <row r="723" spans="1:14" x14ac:dyDescent="0.25">
      <c r="A723" s="105"/>
      <c r="B723" s="105"/>
      <c r="C723" s="105"/>
      <c r="D723" s="105"/>
      <c r="E723" s="105"/>
      <c r="F723" s="105"/>
      <c r="G723" s="105"/>
      <c r="H723" s="105"/>
      <c r="I723" s="105"/>
      <c r="J723" s="105"/>
      <c r="K723" s="105"/>
      <c r="L723" s="105"/>
      <c r="M723" s="105"/>
      <c r="N723" s="105"/>
    </row>
    <row r="724" spans="1:14" x14ac:dyDescent="0.25">
      <c r="A724" s="105"/>
      <c r="B724" s="105"/>
      <c r="C724" s="105"/>
      <c r="D724" s="105"/>
      <c r="E724" s="105"/>
      <c r="F724" s="105"/>
      <c r="G724" s="105"/>
      <c r="H724" s="105"/>
      <c r="I724" s="105"/>
      <c r="J724" s="105"/>
      <c r="K724" s="105"/>
      <c r="L724" s="105"/>
      <c r="M724" s="105"/>
      <c r="N724" s="105"/>
    </row>
    <row r="725" spans="1:14" x14ac:dyDescent="0.25">
      <c r="A725" s="105"/>
      <c r="B725" s="105"/>
      <c r="C725" s="105"/>
      <c r="D725" s="105"/>
      <c r="E725" s="105"/>
      <c r="F725" s="105"/>
      <c r="G725" s="105"/>
      <c r="H725" s="105"/>
      <c r="I725" s="105"/>
      <c r="J725" s="105"/>
      <c r="K725" s="105"/>
      <c r="L725" s="105"/>
      <c r="M725" s="105"/>
      <c r="N725" s="105"/>
    </row>
    <row r="726" spans="1:14" x14ac:dyDescent="0.25">
      <c r="A726" s="105"/>
      <c r="B726" s="105"/>
      <c r="C726" s="105"/>
      <c r="D726" s="105"/>
      <c r="E726" s="105"/>
      <c r="F726" s="105"/>
      <c r="G726" s="105"/>
      <c r="H726" s="105"/>
      <c r="I726" s="105"/>
      <c r="J726" s="105"/>
      <c r="K726" s="105"/>
      <c r="L726" s="105"/>
      <c r="M726" s="105"/>
      <c r="N726" s="105"/>
    </row>
    <row r="727" spans="1:14" x14ac:dyDescent="0.25">
      <c r="A727" s="105"/>
      <c r="B727" s="105"/>
      <c r="C727" s="105"/>
      <c r="D727" s="105"/>
      <c r="E727" s="105"/>
      <c r="F727" s="105"/>
      <c r="G727" s="105"/>
      <c r="H727" s="105"/>
      <c r="I727" s="105"/>
      <c r="J727" s="105"/>
      <c r="K727" s="105"/>
      <c r="L727" s="105"/>
      <c r="M727" s="105"/>
      <c r="N727" s="105"/>
    </row>
    <row r="728" spans="1:14" x14ac:dyDescent="0.25">
      <c r="A728" s="105"/>
      <c r="B728" s="105"/>
      <c r="C728" s="105"/>
      <c r="D728" s="105"/>
      <c r="E728" s="105"/>
      <c r="F728" s="105"/>
      <c r="G728" s="105"/>
      <c r="H728" s="105"/>
      <c r="I728" s="105"/>
      <c r="J728" s="105"/>
      <c r="K728" s="105"/>
      <c r="L728" s="105"/>
      <c r="M728" s="105"/>
      <c r="N728" s="105"/>
    </row>
    <row r="729" spans="1:14" x14ac:dyDescent="0.25">
      <c r="A729" s="105"/>
      <c r="B729" s="105"/>
      <c r="C729" s="105"/>
      <c r="D729" s="105"/>
      <c r="E729" s="105"/>
      <c r="F729" s="105"/>
      <c r="G729" s="105"/>
      <c r="H729" s="105"/>
      <c r="I729" s="105"/>
      <c r="J729" s="105"/>
      <c r="K729" s="105"/>
      <c r="L729" s="105"/>
      <c r="M729" s="105"/>
      <c r="N729" s="105"/>
    </row>
    <row r="730" spans="1:14" x14ac:dyDescent="0.25">
      <c r="A730" s="105"/>
      <c r="B730" s="105"/>
      <c r="C730" s="105"/>
      <c r="D730" s="105"/>
      <c r="E730" s="105"/>
      <c r="F730" s="105"/>
      <c r="G730" s="105"/>
      <c r="H730" s="105"/>
      <c r="I730" s="105"/>
      <c r="J730" s="105"/>
      <c r="K730" s="105"/>
      <c r="L730" s="105"/>
      <c r="M730" s="105"/>
      <c r="N730" s="105"/>
    </row>
    <row r="731" spans="1:14" x14ac:dyDescent="0.25">
      <c r="A731" s="105"/>
      <c r="B731" s="105"/>
      <c r="C731" s="105"/>
      <c r="D731" s="105"/>
      <c r="E731" s="105"/>
      <c r="F731" s="105"/>
      <c r="G731" s="105"/>
      <c r="H731" s="105"/>
      <c r="I731" s="105"/>
      <c r="J731" s="105"/>
      <c r="K731" s="105"/>
      <c r="L731" s="105"/>
      <c r="M731" s="105"/>
      <c r="N731" s="105"/>
    </row>
    <row r="732" spans="1:14" x14ac:dyDescent="0.25">
      <c r="A732" s="105"/>
      <c r="B732" s="105"/>
      <c r="C732" s="105"/>
      <c r="D732" s="105"/>
      <c r="E732" s="105"/>
      <c r="F732" s="105"/>
      <c r="G732" s="105"/>
      <c r="H732" s="105"/>
      <c r="I732" s="105"/>
      <c r="J732" s="105"/>
      <c r="K732" s="105"/>
      <c r="L732" s="105"/>
      <c r="M732" s="105"/>
      <c r="N732" s="105"/>
    </row>
    <row r="733" spans="1:14" x14ac:dyDescent="0.25">
      <c r="A733" s="105"/>
      <c r="B733" s="105"/>
      <c r="C733" s="105"/>
      <c r="D733" s="105"/>
      <c r="E733" s="105"/>
      <c r="F733" s="105"/>
      <c r="G733" s="105"/>
      <c r="H733" s="105"/>
      <c r="I733" s="105"/>
      <c r="J733" s="105"/>
      <c r="K733" s="105"/>
      <c r="L733" s="105"/>
      <c r="M733" s="105"/>
      <c r="N733" s="105"/>
    </row>
    <row r="734" spans="1:14" x14ac:dyDescent="0.25">
      <c r="A734" s="105"/>
      <c r="B734" s="105"/>
      <c r="C734" s="105"/>
      <c r="D734" s="105"/>
      <c r="E734" s="105"/>
      <c r="F734" s="105"/>
      <c r="G734" s="105"/>
      <c r="H734" s="105"/>
      <c r="I734" s="105"/>
      <c r="J734" s="105"/>
      <c r="K734" s="105"/>
      <c r="L734" s="105"/>
      <c r="M734" s="105"/>
      <c r="N734" s="105"/>
    </row>
    <row r="735" spans="1:14" x14ac:dyDescent="0.25">
      <c r="A735" s="105"/>
      <c r="B735" s="105"/>
      <c r="C735" s="105"/>
      <c r="D735" s="105"/>
      <c r="E735" s="105"/>
      <c r="F735" s="105"/>
      <c r="G735" s="105"/>
      <c r="H735" s="105"/>
      <c r="I735" s="105"/>
      <c r="J735" s="105"/>
      <c r="K735" s="105"/>
      <c r="L735" s="105"/>
      <c r="M735" s="105"/>
      <c r="N735" s="105"/>
    </row>
    <row r="736" spans="1:14" x14ac:dyDescent="0.25">
      <c r="A736" s="105"/>
      <c r="B736" s="105"/>
      <c r="C736" s="105"/>
      <c r="D736" s="105"/>
      <c r="E736" s="105"/>
      <c r="F736" s="105"/>
      <c r="G736" s="105"/>
      <c r="H736" s="105"/>
      <c r="I736" s="105"/>
      <c r="J736" s="105"/>
      <c r="K736" s="105"/>
      <c r="L736" s="105"/>
      <c r="M736" s="105"/>
      <c r="N736" s="105"/>
    </row>
    <row r="737" spans="1:14" x14ac:dyDescent="0.25">
      <c r="A737" s="105"/>
      <c r="B737" s="105"/>
      <c r="C737" s="105"/>
      <c r="D737" s="105"/>
      <c r="E737" s="105"/>
      <c r="F737" s="105"/>
      <c r="G737" s="105"/>
      <c r="H737" s="105"/>
      <c r="I737" s="105"/>
      <c r="J737" s="105"/>
      <c r="K737" s="105"/>
      <c r="L737" s="105"/>
      <c r="M737" s="105"/>
      <c r="N737" s="105"/>
    </row>
    <row r="738" spans="1:14" x14ac:dyDescent="0.25">
      <c r="A738" s="105"/>
      <c r="B738" s="105"/>
      <c r="C738" s="105"/>
      <c r="D738" s="105"/>
      <c r="E738" s="105"/>
      <c r="F738" s="105"/>
      <c r="G738" s="105"/>
      <c r="H738" s="105"/>
      <c r="I738" s="105"/>
      <c r="J738" s="105"/>
      <c r="K738" s="105"/>
      <c r="L738" s="105"/>
      <c r="M738" s="105"/>
      <c r="N738" s="105"/>
    </row>
    <row r="739" spans="1:14" x14ac:dyDescent="0.25">
      <c r="A739" s="105"/>
      <c r="B739" s="105"/>
      <c r="C739" s="105"/>
      <c r="D739" s="105"/>
      <c r="E739" s="105"/>
      <c r="F739" s="105"/>
      <c r="G739" s="105"/>
      <c r="H739" s="105"/>
      <c r="I739" s="105"/>
      <c r="J739" s="105"/>
      <c r="K739" s="105"/>
      <c r="L739" s="105"/>
      <c r="M739" s="105"/>
      <c r="N739" s="105"/>
    </row>
    <row r="740" spans="1:14" x14ac:dyDescent="0.25">
      <c r="A740" s="105"/>
      <c r="B740" s="105"/>
      <c r="C740" s="105"/>
      <c r="D740" s="105"/>
      <c r="E740" s="105"/>
      <c r="F740" s="105"/>
      <c r="G740" s="105"/>
      <c r="H740" s="105"/>
      <c r="I740" s="105"/>
      <c r="J740" s="105"/>
      <c r="K740" s="105"/>
      <c r="L740" s="105"/>
      <c r="M740" s="105"/>
      <c r="N740" s="105"/>
    </row>
    <row r="741" spans="1:14" x14ac:dyDescent="0.25">
      <c r="A741" s="105"/>
      <c r="B741" s="105"/>
      <c r="C741" s="105"/>
      <c r="D741" s="105"/>
      <c r="E741" s="105"/>
      <c r="F741" s="105"/>
      <c r="G741" s="105"/>
      <c r="H741" s="105"/>
      <c r="I741" s="105"/>
      <c r="J741" s="105"/>
      <c r="K741" s="105"/>
      <c r="L741" s="105"/>
      <c r="M741" s="105"/>
      <c r="N741" s="105"/>
    </row>
    <row r="742" spans="1:14" x14ac:dyDescent="0.25">
      <c r="A742" s="105"/>
      <c r="B742" s="105"/>
      <c r="C742" s="105"/>
      <c r="D742" s="105"/>
      <c r="E742" s="105"/>
      <c r="F742" s="105"/>
      <c r="G742" s="105"/>
      <c r="H742" s="105"/>
      <c r="I742" s="105"/>
      <c r="J742" s="105"/>
      <c r="K742" s="105"/>
      <c r="L742" s="105"/>
      <c r="M742" s="105"/>
      <c r="N742" s="105"/>
    </row>
    <row r="743" spans="1:14" x14ac:dyDescent="0.25">
      <c r="A743" s="105"/>
      <c r="B743" s="105"/>
      <c r="C743" s="105"/>
      <c r="D743" s="105"/>
      <c r="E743" s="105"/>
      <c r="F743" s="105"/>
      <c r="G743" s="105"/>
      <c r="H743" s="105"/>
      <c r="I743" s="105"/>
      <c r="J743" s="105"/>
      <c r="K743" s="105"/>
      <c r="L743" s="105"/>
      <c r="M743" s="105"/>
      <c r="N743" s="105"/>
    </row>
    <row r="744" spans="1:14" x14ac:dyDescent="0.25">
      <c r="A744" s="105"/>
      <c r="B744" s="105"/>
      <c r="C744" s="105"/>
      <c r="D744" s="105"/>
      <c r="E744" s="105"/>
      <c r="F744" s="105"/>
      <c r="G744" s="105"/>
      <c r="H744" s="105"/>
      <c r="I744" s="105"/>
      <c r="J744" s="105"/>
      <c r="K744" s="105"/>
      <c r="L744" s="105"/>
      <c r="M744" s="105"/>
      <c r="N744" s="105"/>
    </row>
    <row r="745" spans="1:14" x14ac:dyDescent="0.25">
      <c r="A745" s="105"/>
      <c r="B745" s="105"/>
      <c r="C745" s="105"/>
      <c r="D745" s="105"/>
      <c r="E745" s="105"/>
      <c r="F745" s="105"/>
      <c r="G745" s="105"/>
      <c r="H745" s="105"/>
      <c r="I745" s="105"/>
      <c r="J745" s="105"/>
      <c r="K745" s="105"/>
      <c r="L745" s="105"/>
      <c r="M745" s="105"/>
      <c r="N745" s="105"/>
    </row>
    <row r="746" spans="1:14" x14ac:dyDescent="0.25">
      <c r="A746" s="105"/>
      <c r="B746" s="105"/>
      <c r="C746" s="105"/>
      <c r="D746" s="105"/>
      <c r="E746" s="105"/>
      <c r="F746" s="105"/>
      <c r="G746" s="105"/>
      <c r="H746" s="105"/>
      <c r="I746" s="105"/>
      <c r="J746" s="105"/>
      <c r="K746" s="105"/>
      <c r="L746" s="105"/>
      <c r="M746" s="105"/>
      <c r="N746" s="105"/>
    </row>
    <row r="747" spans="1:14" x14ac:dyDescent="0.25">
      <c r="A747" s="105"/>
      <c r="B747" s="105"/>
      <c r="C747" s="105"/>
      <c r="D747" s="105"/>
      <c r="E747" s="105"/>
      <c r="F747" s="105"/>
      <c r="G747" s="105"/>
      <c r="H747" s="105"/>
      <c r="I747" s="105"/>
      <c r="J747" s="105"/>
      <c r="K747" s="105"/>
      <c r="L747" s="105"/>
      <c r="M747" s="105"/>
      <c r="N747" s="105"/>
    </row>
    <row r="748" spans="1:14" x14ac:dyDescent="0.25">
      <c r="A748" s="105"/>
      <c r="B748" s="105"/>
      <c r="C748" s="105"/>
      <c r="D748" s="105"/>
      <c r="E748" s="105"/>
      <c r="F748" s="105"/>
      <c r="G748" s="105"/>
      <c r="H748" s="105"/>
      <c r="I748" s="105"/>
      <c r="J748" s="105"/>
      <c r="K748" s="105"/>
      <c r="L748" s="105"/>
      <c r="M748" s="105"/>
      <c r="N748" s="105"/>
    </row>
    <row r="749" spans="1:14" x14ac:dyDescent="0.25">
      <c r="A749" s="105"/>
      <c r="B749" s="105"/>
      <c r="C749" s="105"/>
      <c r="D749" s="105"/>
      <c r="E749" s="105"/>
      <c r="F749" s="105"/>
      <c r="G749" s="105"/>
      <c r="H749" s="105"/>
      <c r="I749" s="105"/>
      <c r="J749" s="105"/>
      <c r="K749" s="105"/>
      <c r="L749" s="105"/>
      <c r="M749" s="105"/>
      <c r="N749" s="105"/>
    </row>
    <row r="750" spans="1:14" x14ac:dyDescent="0.25">
      <c r="A750" s="105"/>
      <c r="B750" s="105"/>
      <c r="C750" s="105"/>
      <c r="D750" s="105"/>
      <c r="E750" s="105"/>
      <c r="F750" s="105"/>
      <c r="G750" s="105"/>
      <c r="H750" s="105"/>
      <c r="I750" s="105"/>
      <c r="J750" s="105"/>
      <c r="K750" s="105"/>
      <c r="L750" s="105"/>
      <c r="M750" s="105"/>
      <c r="N750" s="105"/>
    </row>
    <row r="751" spans="1:14" x14ac:dyDescent="0.25">
      <c r="A751" s="105"/>
      <c r="B751" s="105"/>
      <c r="C751" s="105"/>
      <c r="D751" s="105"/>
      <c r="E751" s="105"/>
      <c r="F751" s="105"/>
      <c r="G751" s="105"/>
      <c r="H751" s="105"/>
      <c r="I751" s="105"/>
      <c r="J751" s="105"/>
      <c r="K751" s="105"/>
      <c r="L751" s="105"/>
      <c r="M751" s="105"/>
      <c r="N751" s="105"/>
    </row>
    <row r="752" spans="1:14" x14ac:dyDescent="0.25">
      <c r="A752" s="105"/>
      <c r="B752" s="105"/>
      <c r="C752" s="105"/>
      <c r="D752" s="105"/>
      <c r="E752" s="105"/>
      <c r="F752" s="105"/>
      <c r="G752" s="105"/>
      <c r="H752" s="105"/>
      <c r="I752" s="105"/>
      <c r="J752" s="105"/>
      <c r="K752" s="105"/>
      <c r="L752" s="105"/>
      <c r="M752" s="105"/>
      <c r="N752" s="105"/>
    </row>
    <row r="753" spans="1:14" x14ac:dyDescent="0.25">
      <c r="A753" s="105"/>
      <c r="B753" s="105"/>
      <c r="C753" s="105"/>
      <c r="D753" s="105"/>
      <c r="E753" s="105"/>
      <c r="F753" s="105"/>
      <c r="G753" s="105"/>
      <c r="H753" s="105"/>
      <c r="I753" s="105"/>
      <c r="J753" s="105"/>
      <c r="K753" s="105"/>
      <c r="L753" s="105"/>
      <c r="M753" s="105"/>
      <c r="N753" s="105"/>
    </row>
    <row r="754" spans="1:14" x14ac:dyDescent="0.25">
      <c r="A754" s="105"/>
      <c r="B754" s="105"/>
      <c r="C754" s="105"/>
      <c r="D754" s="105"/>
      <c r="E754" s="105"/>
      <c r="F754" s="105"/>
      <c r="G754" s="105"/>
      <c r="H754" s="105"/>
      <c r="I754" s="105"/>
      <c r="J754" s="105"/>
      <c r="K754" s="105"/>
      <c r="L754" s="105"/>
      <c r="M754" s="105"/>
      <c r="N754" s="105"/>
    </row>
    <row r="755" spans="1:14" x14ac:dyDescent="0.25">
      <c r="A755" s="105"/>
      <c r="B755" s="105"/>
      <c r="C755" s="105"/>
      <c r="D755" s="105"/>
      <c r="E755" s="105"/>
      <c r="F755" s="105"/>
      <c r="G755" s="105"/>
      <c r="H755" s="105"/>
      <c r="I755" s="105"/>
      <c r="J755" s="105"/>
      <c r="K755" s="105"/>
      <c r="L755" s="105"/>
      <c r="M755" s="105"/>
      <c r="N755" s="105"/>
    </row>
    <row r="756" spans="1:14" x14ac:dyDescent="0.25">
      <c r="A756" s="105"/>
      <c r="B756" s="105"/>
      <c r="C756" s="105"/>
      <c r="D756" s="105"/>
      <c r="E756" s="105"/>
      <c r="F756" s="105"/>
      <c r="G756" s="105"/>
      <c r="H756" s="105"/>
      <c r="I756" s="105"/>
      <c r="J756" s="105"/>
      <c r="K756" s="105"/>
      <c r="L756" s="105"/>
      <c r="M756" s="105"/>
      <c r="N756" s="105"/>
    </row>
    <row r="757" spans="1:14" x14ac:dyDescent="0.25">
      <c r="A757" s="105"/>
      <c r="B757" s="105"/>
      <c r="C757" s="105"/>
      <c r="D757" s="105"/>
      <c r="E757" s="105"/>
      <c r="F757" s="105"/>
      <c r="G757" s="105"/>
      <c r="H757" s="105"/>
      <c r="I757" s="105"/>
      <c r="J757" s="105"/>
      <c r="K757" s="105"/>
      <c r="L757" s="105"/>
      <c r="M757" s="105"/>
      <c r="N757" s="105"/>
    </row>
    <row r="758" spans="1:14" x14ac:dyDescent="0.25">
      <c r="A758" s="105"/>
      <c r="B758" s="105"/>
      <c r="C758" s="105"/>
      <c r="D758" s="105"/>
      <c r="E758" s="105"/>
      <c r="F758" s="105"/>
      <c r="G758" s="105"/>
      <c r="H758" s="105"/>
      <c r="I758" s="105"/>
      <c r="J758" s="105"/>
      <c r="K758" s="105"/>
      <c r="L758" s="105"/>
      <c r="M758" s="105"/>
      <c r="N758" s="105"/>
    </row>
    <row r="759" spans="1:14" x14ac:dyDescent="0.25">
      <c r="A759" s="105"/>
      <c r="B759" s="105"/>
      <c r="C759" s="105"/>
      <c r="D759" s="105"/>
      <c r="E759" s="105"/>
      <c r="F759" s="105"/>
      <c r="G759" s="105"/>
      <c r="H759" s="105"/>
      <c r="I759" s="105"/>
      <c r="J759" s="105"/>
      <c r="K759" s="105"/>
      <c r="L759" s="105"/>
      <c r="M759" s="105"/>
      <c r="N759" s="105"/>
    </row>
    <row r="760" spans="1:14" x14ac:dyDescent="0.25">
      <c r="A760" s="105"/>
      <c r="B760" s="105"/>
      <c r="C760" s="105"/>
      <c r="D760" s="105"/>
      <c r="E760" s="105"/>
      <c r="F760" s="105"/>
      <c r="G760" s="105"/>
      <c r="H760" s="105"/>
      <c r="I760" s="105"/>
      <c r="J760" s="105"/>
      <c r="K760" s="105"/>
      <c r="L760" s="105"/>
      <c r="M760" s="105"/>
      <c r="N760" s="105"/>
    </row>
    <row r="761" spans="1:14" x14ac:dyDescent="0.25">
      <c r="A761" s="105"/>
      <c r="B761" s="105"/>
      <c r="C761" s="105"/>
      <c r="D761" s="105"/>
      <c r="E761" s="105"/>
      <c r="F761" s="105"/>
      <c r="G761" s="105"/>
      <c r="H761" s="105"/>
      <c r="I761" s="105"/>
      <c r="J761" s="105"/>
      <c r="K761" s="105"/>
      <c r="L761" s="105"/>
      <c r="M761" s="105"/>
      <c r="N761" s="105"/>
    </row>
    <row r="762" spans="1:14" x14ac:dyDescent="0.25">
      <c r="A762" s="105"/>
      <c r="B762" s="105"/>
      <c r="C762" s="105"/>
      <c r="D762" s="105"/>
      <c r="E762" s="105"/>
      <c r="F762" s="105"/>
      <c r="G762" s="105"/>
      <c r="H762" s="105"/>
      <c r="I762" s="105"/>
      <c r="J762" s="105"/>
      <c r="K762" s="105"/>
      <c r="L762" s="105"/>
      <c r="M762" s="105"/>
      <c r="N762" s="105"/>
    </row>
    <row r="763" spans="1:14" x14ac:dyDescent="0.25">
      <c r="A763" s="105"/>
      <c r="B763" s="105"/>
      <c r="C763" s="105"/>
      <c r="D763" s="105"/>
      <c r="E763" s="105"/>
      <c r="F763" s="105"/>
      <c r="G763" s="105"/>
      <c r="H763" s="105"/>
      <c r="I763" s="105"/>
      <c r="J763" s="105"/>
      <c r="K763" s="105"/>
      <c r="L763" s="105"/>
      <c r="M763" s="105"/>
      <c r="N763" s="105"/>
    </row>
    <row r="764" spans="1:14" x14ac:dyDescent="0.25">
      <c r="A764" s="105"/>
      <c r="B764" s="105"/>
      <c r="C764" s="105"/>
      <c r="D764" s="105"/>
      <c r="E764" s="105"/>
      <c r="F764" s="105"/>
      <c r="G764" s="105"/>
      <c r="H764" s="105"/>
      <c r="I764" s="105"/>
      <c r="J764" s="105"/>
      <c r="K764" s="105"/>
      <c r="L764" s="105"/>
      <c r="M764" s="105"/>
      <c r="N764" s="105"/>
    </row>
    <row r="765" spans="1:14" x14ac:dyDescent="0.25">
      <c r="A765" s="105"/>
      <c r="B765" s="105"/>
      <c r="C765" s="105"/>
      <c r="D765" s="105"/>
      <c r="E765" s="105"/>
      <c r="F765" s="105"/>
      <c r="G765" s="105"/>
      <c r="H765" s="105"/>
      <c r="I765" s="105"/>
      <c r="J765" s="105"/>
      <c r="K765" s="105"/>
      <c r="L765" s="105"/>
      <c r="M765" s="105"/>
      <c r="N765" s="105"/>
    </row>
    <row r="766" spans="1:14" x14ac:dyDescent="0.25">
      <c r="A766" s="105"/>
      <c r="B766" s="105"/>
      <c r="C766" s="105"/>
      <c r="D766" s="105"/>
      <c r="E766" s="105"/>
      <c r="F766" s="105"/>
      <c r="G766" s="105"/>
      <c r="H766" s="105"/>
      <c r="I766" s="105"/>
      <c r="J766" s="105"/>
      <c r="K766" s="105"/>
      <c r="L766" s="105"/>
      <c r="M766" s="105"/>
      <c r="N766" s="105"/>
    </row>
    <row r="767" spans="1:14" x14ac:dyDescent="0.25">
      <c r="A767" s="105"/>
      <c r="B767" s="105"/>
      <c r="C767" s="105"/>
      <c r="D767" s="105"/>
      <c r="E767" s="105"/>
      <c r="F767" s="105"/>
      <c r="G767" s="105"/>
      <c r="H767" s="105"/>
      <c r="I767" s="105"/>
      <c r="J767" s="105"/>
      <c r="K767" s="105"/>
      <c r="L767" s="105"/>
      <c r="M767" s="105"/>
      <c r="N767" s="105"/>
    </row>
    <row r="768" spans="1:14" x14ac:dyDescent="0.25">
      <c r="A768" s="105"/>
      <c r="B768" s="105"/>
      <c r="C768" s="105"/>
      <c r="D768" s="105"/>
      <c r="E768" s="105"/>
      <c r="F768" s="105"/>
      <c r="G768" s="105"/>
      <c r="H768" s="105"/>
      <c r="I768" s="105"/>
      <c r="J768" s="105"/>
      <c r="K768" s="105"/>
      <c r="L768" s="105"/>
      <c r="M768" s="105"/>
      <c r="N768" s="105"/>
    </row>
    <row r="769" spans="1:14" x14ac:dyDescent="0.25">
      <c r="A769" s="105"/>
      <c r="B769" s="105"/>
      <c r="C769" s="105"/>
      <c r="D769" s="105"/>
      <c r="E769" s="105"/>
      <c r="F769" s="105"/>
      <c r="G769" s="105"/>
      <c r="H769" s="105"/>
      <c r="I769" s="105"/>
      <c r="J769" s="105"/>
      <c r="K769" s="105"/>
      <c r="L769" s="105"/>
      <c r="M769" s="105"/>
      <c r="N769" s="105"/>
    </row>
    <row r="770" spans="1:14" x14ac:dyDescent="0.25">
      <c r="A770" s="105"/>
      <c r="B770" s="105"/>
      <c r="C770" s="105"/>
      <c r="D770" s="105"/>
      <c r="E770" s="105"/>
      <c r="F770" s="105"/>
      <c r="G770" s="105"/>
      <c r="H770" s="105"/>
      <c r="I770" s="105"/>
      <c r="J770" s="105"/>
      <c r="K770" s="105"/>
      <c r="L770" s="105"/>
      <c r="M770" s="105"/>
      <c r="N770" s="105"/>
    </row>
    <row r="771" spans="1:14" x14ac:dyDescent="0.25">
      <c r="A771" s="105"/>
      <c r="B771" s="105"/>
      <c r="C771" s="105"/>
      <c r="D771" s="105"/>
      <c r="E771" s="105"/>
      <c r="F771" s="105"/>
      <c r="G771" s="105"/>
      <c r="H771" s="105"/>
      <c r="I771" s="105"/>
      <c r="J771" s="105"/>
      <c r="K771" s="105"/>
      <c r="L771" s="105"/>
      <c r="M771" s="105"/>
      <c r="N771" s="105"/>
    </row>
    <row r="772" spans="1:14" x14ac:dyDescent="0.25">
      <c r="A772" s="105"/>
      <c r="B772" s="105"/>
      <c r="C772" s="105"/>
      <c r="D772" s="105"/>
      <c r="E772" s="105"/>
      <c r="F772" s="105"/>
      <c r="G772" s="105"/>
      <c r="H772" s="105"/>
      <c r="I772" s="105"/>
      <c r="J772" s="105"/>
      <c r="K772" s="105"/>
      <c r="L772" s="105"/>
      <c r="M772" s="105"/>
      <c r="N772" s="105"/>
    </row>
    <row r="773" spans="1:14" x14ac:dyDescent="0.25">
      <c r="A773" s="105"/>
      <c r="B773" s="105"/>
      <c r="C773" s="105"/>
      <c r="D773" s="105"/>
      <c r="E773" s="105"/>
      <c r="F773" s="105"/>
      <c r="G773" s="105"/>
      <c r="H773" s="105"/>
      <c r="I773" s="105"/>
      <c r="J773" s="105"/>
      <c r="K773" s="105"/>
      <c r="L773" s="105"/>
      <c r="M773" s="105"/>
      <c r="N773" s="105"/>
    </row>
    <row r="774" spans="1:14" x14ac:dyDescent="0.25">
      <c r="A774" s="105"/>
      <c r="B774" s="105"/>
      <c r="C774" s="105"/>
      <c r="D774" s="105"/>
      <c r="E774" s="105"/>
      <c r="F774" s="105"/>
      <c r="G774" s="105"/>
      <c r="H774" s="105"/>
      <c r="I774" s="105"/>
      <c r="J774" s="105"/>
      <c r="K774" s="105"/>
      <c r="L774" s="105"/>
      <c r="M774" s="105"/>
      <c r="N774" s="105"/>
    </row>
    <row r="775" spans="1:14" x14ac:dyDescent="0.25">
      <c r="A775" s="105"/>
      <c r="B775" s="105"/>
      <c r="C775" s="105"/>
      <c r="D775" s="105"/>
      <c r="E775" s="105"/>
      <c r="F775" s="105"/>
      <c r="G775" s="105"/>
      <c r="H775" s="105"/>
      <c r="I775" s="105"/>
      <c r="J775" s="105"/>
      <c r="K775" s="105"/>
      <c r="L775" s="105"/>
      <c r="M775" s="105"/>
      <c r="N775" s="105"/>
    </row>
    <row r="776" spans="1:14" x14ac:dyDescent="0.25">
      <c r="A776" s="105"/>
      <c r="B776" s="105"/>
      <c r="C776" s="105"/>
      <c r="D776" s="105"/>
      <c r="E776" s="105"/>
      <c r="F776" s="105"/>
      <c r="G776" s="105"/>
      <c r="H776" s="105"/>
      <c r="I776" s="105"/>
      <c r="J776" s="105"/>
      <c r="K776" s="105"/>
      <c r="L776" s="105"/>
      <c r="M776" s="105"/>
      <c r="N776" s="105"/>
    </row>
    <row r="777" spans="1:14" x14ac:dyDescent="0.25">
      <c r="A777" s="105"/>
      <c r="B777" s="105"/>
      <c r="C777" s="105"/>
      <c r="D777" s="105"/>
      <c r="E777" s="105"/>
      <c r="F777" s="105"/>
      <c r="G777" s="105"/>
      <c r="H777" s="105"/>
      <c r="I777" s="105"/>
      <c r="J777" s="105"/>
      <c r="K777" s="105"/>
      <c r="L777" s="105"/>
      <c r="M777" s="105"/>
      <c r="N777" s="105"/>
    </row>
    <row r="778" spans="1:14" x14ac:dyDescent="0.25">
      <c r="A778" s="105"/>
      <c r="B778" s="105"/>
      <c r="C778" s="105"/>
      <c r="D778" s="105"/>
      <c r="E778" s="105"/>
      <c r="F778" s="105"/>
      <c r="G778" s="105"/>
      <c r="H778" s="105"/>
      <c r="I778" s="105"/>
      <c r="J778" s="105"/>
      <c r="K778" s="105"/>
      <c r="L778" s="105"/>
      <c r="M778" s="105"/>
      <c r="N778" s="105"/>
    </row>
    <row r="779" spans="1:14" x14ac:dyDescent="0.25">
      <c r="A779" s="105"/>
      <c r="B779" s="105"/>
      <c r="C779" s="105"/>
      <c r="D779" s="105"/>
      <c r="E779" s="105"/>
      <c r="F779" s="105"/>
      <c r="G779" s="105"/>
      <c r="H779" s="105"/>
      <c r="I779" s="105"/>
      <c r="J779" s="105"/>
      <c r="K779" s="105"/>
      <c r="L779" s="105"/>
      <c r="M779" s="105"/>
      <c r="N779" s="105"/>
    </row>
    <row r="780" spans="1:14" x14ac:dyDescent="0.25">
      <c r="A780" s="105"/>
      <c r="B780" s="105"/>
      <c r="C780" s="105"/>
      <c r="D780" s="105"/>
      <c r="E780" s="105"/>
      <c r="F780" s="105"/>
      <c r="G780" s="105"/>
      <c r="H780" s="105"/>
      <c r="I780" s="105"/>
      <c r="J780" s="105"/>
      <c r="K780" s="105"/>
      <c r="L780" s="105"/>
      <c r="M780" s="105"/>
      <c r="N780" s="105"/>
    </row>
    <row r="781" spans="1:14" x14ac:dyDescent="0.25">
      <c r="A781" s="105"/>
      <c r="B781" s="105"/>
      <c r="C781" s="105"/>
      <c r="D781" s="105"/>
      <c r="E781" s="105"/>
      <c r="F781" s="105"/>
      <c r="G781" s="105"/>
      <c r="H781" s="105"/>
      <c r="I781" s="105"/>
      <c r="J781" s="105"/>
      <c r="K781" s="105"/>
      <c r="L781" s="105"/>
      <c r="M781" s="105"/>
      <c r="N781" s="105"/>
    </row>
    <row r="782" spans="1:14" x14ac:dyDescent="0.25">
      <c r="A782" s="105"/>
      <c r="B782" s="105"/>
      <c r="C782" s="105"/>
      <c r="D782" s="105"/>
      <c r="E782" s="105"/>
      <c r="F782" s="105"/>
      <c r="G782" s="105"/>
      <c r="H782" s="105"/>
      <c r="I782" s="105"/>
      <c r="J782" s="105"/>
      <c r="K782" s="105"/>
      <c r="L782" s="105"/>
      <c r="M782" s="105"/>
      <c r="N782" s="105"/>
    </row>
    <row r="783" spans="1:14" x14ac:dyDescent="0.25">
      <c r="A783" s="105"/>
      <c r="B783" s="105"/>
      <c r="C783" s="105"/>
      <c r="D783" s="105"/>
      <c r="E783" s="105"/>
      <c r="F783" s="105"/>
      <c r="G783" s="105"/>
      <c r="H783" s="105"/>
      <c r="I783" s="105"/>
      <c r="J783" s="105"/>
      <c r="K783" s="105"/>
      <c r="L783" s="105"/>
      <c r="M783" s="105"/>
      <c r="N783" s="105"/>
    </row>
    <row r="784" spans="1:14" x14ac:dyDescent="0.25">
      <c r="A784" s="105"/>
      <c r="B784" s="105"/>
      <c r="C784" s="105"/>
      <c r="D784" s="105"/>
      <c r="E784" s="105"/>
      <c r="F784" s="105"/>
      <c r="G784" s="105"/>
      <c r="H784" s="105"/>
      <c r="I784" s="105"/>
      <c r="J784" s="105"/>
      <c r="K784" s="105"/>
      <c r="L784" s="105"/>
      <c r="M784" s="105"/>
      <c r="N784" s="105"/>
    </row>
    <row r="785" spans="1:14" x14ac:dyDescent="0.25">
      <c r="A785" s="105"/>
      <c r="B785" s="105"/>
      <c r="C785" s="105"/>
      <c r="D785" s="105"/>
      <c r="E785" s="105"/>
      <c r="F785" s="105"/>
      <c r="G785" s="105"/>
      <c r="H785" s="105"/>
      <c r="I785" s="105"/>
      <c r="J785" s="105"/>
      <c r="K785" s="105"/>
      <c r="L785" s="105"/>
      <c r="M785" s="105"/>
      <c r="N785" s="105"/>
    </row>
    <row r="786" spans="1:14" x14ac:dyDescent="0.25">
      <c r="A786" s="105"/>
      <c r="B786" s="105"/>
      <c r="C786" s="105"/>
      <c r="D786" s="105"/>
      <c r="E786" s="105"/>
      <c r="F786" s="105"/>
      <c r="G786" s="105"/>
      <c r="H786" s="105"/>
      <c r="I786" s="105"/>
      <c r="J786" s="105"/>
      <c r="K786" s="105"/>
      <c r="L786" s="105"/>
      <c r="M786" s="105"/>
      <c r="N786" s="105"/>
    </row>
    <row r="787" spans="1:14" x14ac:dyDescent="0.25">
      <c r="A787" s="105"/>
      <c r="B787" s="105"/>
      <c r="C787" s="105"/>
      <c r="D787" s="105"/>
      <c r="E787" s="105"/>
      <c r="F787" s="105"/>
      <c r="G787" s="105"/>
      <c r="H787" s="105"/>
      <c r="I787" s="105"/>
      <c r="J787" s="105"/>
      <c r="K787" s="105"/>
      <c r="L787" s="105"/>
      <c r="M787" s="105"/>
      <c r="N787" s="105"/>
    </row>
    <row r="788" spans="1:14" x14ac:dyDescent="0.25">
      <c r="A788" s="105"/>
      <c r="B788" s="105"/>
      <c r="C788" s="105"/>
      <c r="D788" s="105"/>
      <c r="E788" s="105"/>
      <c r="F788" s="105"/>
      <c r="G788" s="105"/>
      <c r="H788" s="105"/>
      <c r="I788" s="105"/>
      <c r="J788" s="105"/>
      <c r="K788" s="105"/>
      <c r="L788" s="105"/>
      <c r="M788" s="105"/>
      <c r="N788" s="105"/>
    </row>
    <row r="789" spans="1:14" x14ac:dyDescent="0.25">
      <c r="A789" s="105"/>
      <c r="B789" s="105"/>
      <c r="C789" s="105"/>
      <c r="D789" s="105"/>
      <c r="E789" s="105"/>
      <c r="F789" s="105"/>
      <c r="G789" s="105"/>
      <c r="H789" s="105"/>
      <c r="I789" s="105"/>
      <c r="J789" s="105"/>
      <c r="K789" s="105"/>
      <c r="L789" s="105"/>
      <c r="M789" s="105"/>
      <c r="N789" s="105"/>
    </row>
    <row r="790" spans="1:14" x14ac:dyDescent="0.25">
      <c r="A790" s="105"/>
      <c r="B790" s="105"/>
      <c r="C790" s="105"/>
      <c r="D790" s="105"/>
      <c r="E790" s="105"/>
      <c r="F790" s="105"/>
      <c r="G790" s="105"/>
      <c r="H790" s="105"/>
      <c r="I790" s="105"/>
      <c r="J790" s="105"/>
      <c r="K790" s="105"/>
      <c r="L790" s="105"/>
      <c r="M790" s="105"/>
      <c r="N790" s="105"/>
    </row>
    <row r="791" spans="1:14" x14ac:dyDescent="0.25">
      <c r="A791" s="105"/>
      <c r="B791" s="105"/>
      <c r="C791" s="105"/>
      <c r="D791" s="105"/>
      <c r="E791" s="105"/>
      <c r="F791" s="105"/>
      <c r="G791" s="105"/>
      <c r="H791" s="105"/>
      <c r="I791" s="105"/>
      <c r="J791" s="105"/>
      <c r="K791" s="105"/>
      <c r="L791" s="105"/>
      <c r="M791" s="105"/>
      <c r="N791" s="105"/>
    </row>
    <row r="792" spans="1:14" x14ac:dyDescent="0.25">
      <c r="A792" s="105"/>
      <c r="B792" s="105"/>
      <c r="C792" s="105"/>
      <c r="D792" s="105"/>
      <c r="E792" s="105"/>
      <c r="F792" s="105"/>
      <c r="G792" s="105"/>
      <c r="H792" s="105"/>
      <c r="I792" s="105"/>
      <c r="J792" s="105"/>
      <c r="K792" s="105"/>
      <c r="L792" s="105"/>
      <c r="M792" s="105"/>
      <c r="N792" s="105"/>
    </row>
    <row r="793" spans="1:14" x14ac:dyDescent="0.25">
      <c r="A793" s="105"/>
      <c r="B793" s="105"/>
      <c r="C793" s="105"/>
      <c r="D793" s="105"/>
      <c r="E793" s="105"/>
      <c r="F793" s="105"/>
      <c r="G793" s="105"/>
      <c r="H793" s="105"/>
      <c r="I793" s="105"/>
      <c r="J793" s="105"/>
      <c r="K793" s="105"/>
      <c r="L793" s="105"/>
      <c r="M793" s="105"/>
      <c r="N793" s="105"/>
    </row>
    <row r="794" spans="1:14" x14ac:dyDescent="0.25">
      <c r="A794" s="105"/>
      <c r="B794" s="105"/>
      <c r="C794" s="105"/>
      <c r="D794" s="105"/>
      <c r="E794" s="105"/>
      <c r="F794" s="105"/>
      <c r="G794" s="105"/>
      <c r="H794" s="105"/>
      <c r="I794" s="105"/>
      <c r="J794" s="105"/>
      <c r="K794" s="105"/>
      <c r="L794" s="105"/>
      <c r="M794" s="105"/>
      <c r="N794" s="105"/>
    </row>
    <row r="795" spans="1:14" x14ac:dyDescent="0.25">
      <c r="A795" s="105"/>
      <c r="B795" s="105"/>
      <c r="C795" s="105"/>
      <c r="D795" s="105"/>
      <c r="E795" s="105"/>
      <c r="F795" s="105"/>
      <c r="G795" s="105"/>
      <c r="H795" s="105"/>
      <c r="I795" s="105"/>
      <c r="J795" s="105"/>
      <c r="K795" s="105"/>
      <c r="L795" s="105"/>
      <c r="M795" s="105"/>
      <c r="N795" s="105"/>
    </row>
    <row r="796" spans="1:14" x14ac:dyDescent="0.25">
      <c r="A796" s="105"/>
      <c r="B796" s="105"/>
      <c r="C796" s="105"/>
      <c r="D796" s="105"/>
      <c r="E796" s="105"/>
      <c r="F796" s="105"/>
      <c r="G796" s="105"/>
      <c r="H796" s="105"/>
      <c r="I796" s="105"/>
      <c r="J796" s="105"/>
      <c r="K796" s="105"/>
      <c r="L796" s="105"/>
      <c r="M796" s="105"/>
      <c r="N796" s="105"/>
    </row>
    <row r="797" spans="1:14" x14ac:dyDescent="0.25">
      <c r="A797" s="105"/>
      <c r="B797" s="105"/>
      <c r="C797" s="105"/>
      <c r="D797" s="105"/>
      <c r="E797" s="105"/>
      <c r="F797" s="105"/>
      <c r="G797" s="105"/>
      <c r="H797" s="105"/>
      <c r="I797" s="105"/>
      <c r="J797" s="105"/>
      <c r="K797" s="105"/>
      <c r="L797" s="105"/>
      <c r="M797" s="105"/>
      <c r="N797" s="105"/>
    </row>
    <row r="798" spans="1:14" x14ac:dyDescent="0.25">
      <c r="A798" s="105"/>
      <c r="B798" s="105"/>
      <c r="C798" s="105"/>
      <c r="D798" s="105"/>
      <c r="E798" s="105"/>
      <c r="F798" s="105"/>
      <c r="G798" s="105"/>
      <c r="H798" s="105"/>
      <c r="I798" s="105"/>
      <c r="J798" s="105"/>
      <c r="K798" s="105"/>
      <c r="L798" s="105"/>
      <c r="M798" s="105"/>
      <c r="N798" s="105"/>
    </row>
    <row r="799" spans="1:14" x14ac:dyDescent="0.25">
      <c r="A799" s="105"/>
      <c r="B799" s="105"/>
      <c r="C799" s="105"/>
      <c r="D799" s="105"/>
      <c r="E799" s="105"/>
      <c r="F799" s="105"/>
      <c r="G799" s="105"/>
      <c r="H799" s="105"/>
      <c r="I799" s="105"/>
      <c r="J799" s="105"/>
      <c r="K799" s="105"/>
      <c r="L799" s="105"/>
      <c r="M799" s="105"/>
      <c r="N799" s="105"/>
    </row>
    <row r="800" spans="1:14" x14ac:dyDescent="0.25">
      <c r="A800" s="105"/>
      <c r="B800" s="105"/>
      <c r="C800" s="105"/>
      <c r="D800" s="105"/>
      <c r="E800" s="105"/>
      <c r="F800" s="105"/>
      <c r="G800" s="105"/>
      <c r="H800" s="105"/>
      <c r="I800" s="105"/>
      <c r="J800" s="105"/>
      <c r="K800" s="105"/>
      <c r="L800" s="105"/>
      <c r="M800" s="105"/>
      <c r="N800" s="105"/>
    </row>
    <row r="801" spans="1:14" x14ac:dyDescent="0.25">
      <c r="A801" s="105"/>
      <c r="B801" s="105"/>
      <c r="C801" s="105"/>
      <c r="D801" s="105"/>
      <c r="E801" s="105"/>
      <c r="F801" s="105"/>
      <c r="G801" s="105"/>
      <c r="H801" s="105"/>
      <c r="I801" s="105"/>
      <c r="J801" s="105"/>
      <c r="K801" s="105"/>
      <c r="L801" s="105"/>
      <c r="M801" s="105"/>
      <c r="N801" s="105"/>
    </row>
    <row r="802" spans="1:14" x14ac:dyDescent="0.25">
      <c r="A802" s="105"/>
      <c r="B802" s="105"/>
      <c r="C802" s="105"/>
      <c r="D802" s="105"/>
      <c r="E802" s="105"/>
      <c r="F802" s="105"/>
      <c r="G802" s="105"/>
      <c r="H802" s="105"/>
      <c r="I802" s="105"/>
      <c r="J802" s="105"/>
      <c r="K802" s="105"/>
      <c r="L802" s="105"/>
      <c r="M802" s="105"/>
      <c r="N802" s="105"/>
    </row>
    <row r="803" spans="1:14" x14ac:dyDescent="0.25">
      <c r="A803" s="105"/>
      <c r="B803" s="105"/>
      <c r="C803" s="105"/>
      <c r="D803" s="105"/>
      <c r="E803" s="105"/>
      <c r="F803" s="105"/>
      <c r="G803" s="105"/>
      <c r="H803" s="105"/>
      <c r="I803" s="105"/>
      <c r="J803" s="105"/>
      <c r="K803" s="105"/>
      <c r="L803" s="105"/>
      <c r="M803" s="105"/>
      <c r="N803" s="105"/>
    </row>
    <row r="804" spans="1:14" x14ac:dyDescent="0.25">
      <c r="A804" s="105"/>
      <c r="B804" s="105"/>
      <c r="C804" s="105"/>
      <c r="D804" s="105"/>
      <c r="E804" s="105"/>
      <c r="F804" s="105"/>
      <c r="G804" s="105"/>
      <c r="H804" s="105"/>
      <c r="I804" s="105"/>
      <c r="J804" s="105"/>
      <c r="K804" s="105"/>
      <c r="L804" s="105"/>
      <c r="M804" s="105"/>
      <c r="N804" s="105"/>
    </row>
    <row r="805" spans="1:14" x14ac:dyDescent="0.25">
      <c r="A805" s="105"/>
      <c r="B805" s="105"/>
      <c r="C805" s="105"/>
      <c r="D805" s="105"/>
      <c r="E805" s="105"/>
      <c r="F805" s="105"/>
      <c r="G805" s="105"/>
      <c r="H805" s="105"/>
      <c r="I805" s="105"/>
      <c r="J805" s="105"/>
      <c r="K805" s="105"/>
      <c r="L805" s="105"/>
      <c r="M805" s="105"/>
      <c r="N805" s="105"/>
    </row>
    <row r="806" spans="1:14" x14ac:dyDescent="0.25">
      <c r="A806" s="105"/>
      <c r="B806" s="105"/>
      <c r="C806" s="105"/>
      <c r="D806" s="105"/>
      <c r="E806" s="105"/>
      <c r="F806" s="105"/>
      <c r="G806" s="105"/>
      <c r="H806" s="105"/>
      <c r="I806" s="105"/>
      <c r="J806" s="105"/>
      <c r="K806" s="105"/>
      <c r="L806" s="105"/>
      <c r="M806" s="105"/>
      <c r="N806" s="105"/>
    </row>
    <row r="807" spans="1:14" x14ac:dyDescent="0.25">
      <c r="A807" s="105"/>
      <c r="B807" s="105"/>
      <c r="C807" s="105"/>
      <c r="D807" s="105"/>
      <c r="E807" s="105"/>
      <c r="F807" s="105"/>
      <c r="G807" s="105"/>
      <c r="H807" s="105"/>
      <c r="I807" s="105"/>
      <c r="J807" s="105"/>
      <c r="K807" s="105"/>
      <c r="L807" s="105"/>
      <c r="M807" s="105"/>
      <c r="N807" s="105"/>
    </row>
    <row r="808" spans="1:14" x14ac:dyDescent="0.25">
      <c r="A808" s="105"/>
      <c r="B808" s="105"/>
      <c r="C808" s="105"/>
      <c r="D808" s="105"/>
      <c r="E808" s="105"/>
      <c r="F808" s="105"/>
      <c r="G808" s="105"/>
      <c r="H808" s="105"/>
      <c r="I808" s="105"/>
      <c r="J808" s="105"/>
      <c r="K808" s="105"/>
      <c r="L808" s="105"/>
      <c r="M808" s="105"/>
      <c r="N808" s="105"/>
    </row>
    <row r="809" spans="1:14" x14ac:dyDescent="0.25">
      <c r="A809" s="105"/>
      <c r="B809" s="105"/>
      <c r="C809" s="105"/>
      <c r="D809" s="105"/>
      <c r="E809" s="105"/>
      <c r="F809" s="105"/>
      <c r="G809" s="105"/>
      <c r="H809" s="105"/>
      <c r="I809" s="105"/>
      <c r="J809" s="105"/>
      <c r="K809" s="105"/>
      <c r="L809" s="105"/>
      <c r="M809" s="105"/>
      <c r="N809" s="105"/>
    </row>
    <row r="810" spans="1:14" x14ac:dyDescent="0.25">
      <c r="A810" s="105"/>
      <c r="B810" s="105"/>
      <c r="C810" s="105"/>
      <c r="D810" s="105"/>
      <c r="E810" s="105"/>
      <c r="F810" s="105"/>
      <c r="G810" s="105"/>
      <c r="H810" s="105"/>
      <c r="I810" s="105"/>
      <c r="J810" s="105"/>
      <c r="K810" s="105"/>
      <c r="L810" s="105"/>
      <c r="M810" s="105"/>
      <c r="N810" s="105"/>
    </row>
    <row r="811" spans="1:14" x14ac:dyDescent="0.25">
      <c r="A811" s="105"/>
      <c r="B811" s="105"/>
      <c r="C811" s="105"/>
      <c r="D811" s="105"/>
      <c r="E811" s="105"/>
      <c r="F811" s="105"/>
      <c r="G811" s="105"/>
      <c r="H811" s="105"/>
      <c r="I811" s="105"/>
      <c r="J811" s="105"/>
      <c r="K811" s="105"/>
      <c r="L811" s="105"/>
      <c r="M811" s="105"/>
      <c r="N811" s="105"/>
    </row>
    <row r="812" spans="1:14" x14ac:dyDescent="0.25">
      <c r="A812" s="105"/>
      <c r="B812" s="105"/>
      <c r="C812" s="105"/>
      <c r="D812" s="105"/>
      <c r="E812" s="105"/>
      <c r="F812" s="105"/>
      <c r="G812" s="105"/>
      <c r="H812" s="105"/>
      <c r="I812" s="105"/>
      <c r="J812" s="105"/>
      <c r="K812" s="105"/>
      <c r="L812" s="105"/>
      <c r="M812" s="105"/>
      <c r="N812" s="105"/>
    </row>
    <row r="813" spans="1:14" x14ac:dyDescent="0.25">
      <c r="A813" s="105"/>
      <c r="B813" s="105"/>
      <c r="C813" s="105"/>
      <c r="D813" s="105"/>
      <c r="E813" s="105"/>
      <c r="F813" s="105"/>
      <c r="G813" s="105"/>
      <c r="H813" s="105"/>
      <c r="I813" s="105"/>
      <c r="J813" s="105"/>
      <c r="K813" s="105"/>
      <c r="L813" s="105"/>
      <c r="M813" s="105"/>
      <c r="N813" s="105"/>
    </row>
    <row r="814" spans="1:14" x14ac:dyDescent="0.25">
      <c r="A814" s="105"/>
      <c r="B814" s="105"/>
      <c r="C814" s="105"/>
      <c r="D814" s="105"/>
      <c r="E814" s="105"/>
      <c r="F814" s="105"/>
      <c r="G814" s="105"/>
      <c r="H814" s="105"/>
      <c r="I814" s="105"/>
      <c r="J814" s="105"/>
      <c r="K814" s="105"/>
      <c r="L814" s="105"/>
      <c r="M814" s="105"/>
      <c r="N814" s="105"/>
    </row>
    <row r="815" spans="1:14" x14ac:dyDescent="0.25">
      <c r="A815" s="105"/>
      <c r="B815" s="105"/>
      <c r="C815" s="105"/>
      <c r="D815" s="105"/>
      <c r="E815" s="105"/>
      <c r="F815" s="105"/>
      <c r="G815" s="105"/>
      <c r="H815" s="105"/>
      <c r="I815" s="105"/>
      <c r="J815" s="105"/>
      <c r="K815" s="105"/>
      <c r="L815" s="105"/>
      <c r="M815" s="105"/>
      <c r="N815" s="105"/>
    </row>
    <row r="816" spans="1:14" x14ac:dyDescent="0.25">
      <c r="A816" s="105"/>
      <c r="B816" s="105"/>
      <c r="C816" s="105"/>
      <c r="D816" s="105"/>
      <c r="E816" s="105"/>
      <c r="F816" s="105"/>
      <c r="G816" s="105"/>
      <c r="H816" s="105"/>
      <c r="I816" s="105"/>
      <c r="J816" s="105"/>
      <c r="K816" s="105"/>
      <c r="L816" s="105"/>
      <c r="M816" s="105"/>
      <c r="N816" s="105"/>
    </row>
    <row r="817" spans="1:14" x14ac:dyDescent="0.25">
      <c r="A817" s="105"/>
      <c r="B817" s="105"/>
      <c r="C817" s="105"/>
      <c r="D817" s="105"/>
      <c r="E817" s="105"/>
      <c r="F817" s="105"/>
      <c r="G817" s="105"/>
      <c r="H817" s="105"/>
      <c r="I817" s="105"/>
      <c r="J817" s="105"/>
      <c r="K817" s="105"/>
      <c r="L817" s="105"/>
      <c r="M817" s="105"/>
      <c r="N817" s="105"/>
    </row>
    <row r="818" spans="1:14" x14ac:dyDescent="0.25">
      <c r="A818" s="105"/>
      <c r="B818" s="105"/>
      <c r="C818" s="105"/>
      <c r="D818" s="105"/>
      <c r="E818" s="105"/>
      <c r="F818" s="105"/>
      <c r="G818" s="105"/>
      <c r="H818" s="105"/>
      <c r="I818" s="105"/>
      <c r="J818" s="105"/>
      <c r="K818" s="105"/>
      <c r="L818" s="105"/>
      <c r="M818" s="105"/>
      <c r="N818" s="105"/>
    </row>
    <row r="819" spans="1:14" x14ac:dyDescent="0.25">
      <c r="A819" s="105"/>
      <c r="B819" s="105"/>
      <c r="C819" s="105"/>
      <c r="D819" s="105"/>
      <c r="E819" s="105"/>
      <c r="F819" s="105"/>
      <c r="G819" s="105"/>
      <c r="H819" s="105"/>
      <c r="I819" s="105"/>
      <c r="J819" s="105"/>
      <c r="K819" s="105"/>
      <c r="L819" s="105"/>
      <c r="M819" s="105"/>
      <c r="N819" s="105"/>
    </row>
    <row r="820" spans="1:14" x14ac:dyDescent="0.25">
      <c r="A820" s="105"/>
      <c r="B820" s="105"/>
      <c r="C820" s="105"/>
      <c r="D820" s="105"/>
      <c r="E820" s="105"/>
      <c r="F820" s="105"/>
      <c r="G820" s="105"/>
      <c r="H820" s="105"/>
      <c r="I820" s="105"/>
      <c r="J820" s="105"/>
      <c r="K820" s="105"/>
      <c r="L820" s="105"/>
      <c r="M820" s="105"/>
      <c r="N820" s="105"/>
    </row>
    <row r="821" spans="1:14" x14ac:dyDescent="0.25">
      <c r="A821" s="105"/>
      <c r="B821" s="105"/>
      <c r="C821" s="105"/>
      <c r="D821" s="105"/>
      <c r="E821" s="105"/>
      <c r="F821" s="105"/>
      <c r="G821" s="105"/>
      <c r="H821" s="105"/>
      <c r="I821" s="105"/>
      <c r="J821" s="105"/>
      <c r="K821" s="105"/>
      <c r="L821" s="105"/>
      <c r="M821" s="105"/>
      <c r="N821" s="105"/>
    </row>
    <row r="822" spans="1:14" x14ac:dyDescent="0.25">
      <c r="A822" s="105"/>
      <c r="B822" s="105"/>
      <c r="C822" s="105"/>
      <c r="D822" s="105"/>
      <c r="E822" s="105"/>
      <c r="F822" s="105"/>
      <c r="G822" s="105"/>
      <c r="H822" s="105"/>
      <c r="I822" s="105"/>
      <c r="J822" s="105"/>
      <c r="K822" s="105"/>
      <c r="L822" s="105"/>
      <c r="M822" s="105"/>
      <c r="N822" s="105"/>
    </row>
    <row r="823" spans="1:14" x14ac:dyDescent="0.25">
      <c r="A823" s="105"/>
      <c r="B823" s="105"/>
      <c r="C823" s="105"/>
      <c r="D823" s="105"/>
      <c r="E823" s="105"/>
      <c r="F823" s="105"/>
      <c r="G823" s="105"/>
      <c r="H823" s="105"/>
      <c r="I823" s="105"/>
      <c r="J823" s="105"/>
      <c r="K823" s="105"/>
      <c r="L823" s="105"/>
      <c r="M823" s="105"/>
      <c r="N823" s="105"/>
    </row>
    <row r="824" spans="1:14" x14ac:dyDescent="0.25">
      <c r="A824" s="105"/>
      <c r="B824" s="105"/>
      <c r="C824" s="105"/>
      <c r="D824" s="105"/>
      <c r="E824" s="105"/>
      <c r="F824" s="105"/>
      <c r="G824" s="105"/>
      <c r="H824" s="105"/>
      <c r="I824" s="105"/>
      <c r="J824" s="105"/>
      <c r="K824" s="105"/>
      <c r="L824" s="105"/>
      <c r="M824" s="105"/>
      <c r="N824" s="105"/>
    </row>
    <row r="825" spans="1:14" x14ac:dyDescent="0.25">
      <c r="A825" s="105"/>
      <c r="B825" s="105"/>
      <c r="C825" s="105"/>
      <c r="D825" s="105"/>
      <c r="E825" s="105"/>
      <c r="F825" s="105"/>
      <c r="G825" s="105"/>
      <c r="H825" s="105"/>
      <c r="I825" s="105"/>
      <c r="J825" s="105"/>
      <c r="K825" s="105"/>
      <c r="L825" s="105"/>
      <c r="M825" s="105"/>
      <c r="N825" s="105"/>
    </row>
    <row r="826" spans="1:14" x14ac:dyDescent="0.25">
      <c r="A826" s="105"/>
      <c r="B826" s="105"/>
      <c r="C826" s="105"/>
      <c r="D826" s="105"/>
      <c r="E826" s="105"/>
      <c r="F826" s="105"/>
      <c r="G826" s="105"/>
      <c r="H826" s="105"/>
      <c r="I826" s="105"/>
      <c r="J826" s="105"/>
      <c r="K826" s="105"/>
      <c r="L826" s="105"/>
      <c r="M826" s="105"/>
      <c r="N826" s="105"/>
    </row>
    <row r="827" spans="1:14" x14ac:dyDescent="0.25">
      <c r="A827" s="105"/>
      <c r="B827" s="105"/>
      <c r="C827" s="105"/>
      <c r="D827" s="105"/>
      <c r="E827" s="105"/>
      <c r="F827" s="105"/>
      <c r="G827" s="105"/>
      <c r="H827" s="105"/>
      <c r="I827" s="105"/>
      <c r="J827" s="105"/>
      <c r="K827" s="105"/>
      <c r="L827" s="105"/>
      <c r="M827" s="105"/>
      <c r="N827" s="105"/>
    </row>
    <row r="828" spans="1:14" x14ac:dyDescent="0.25">
      <c r="A828" s="105"/>
      <c r="B828" s="105"/>
      <c r="C828" s="105"/>
      <c r="D828" s="105"/>
      <c r="E828" s="105"/>
      <c r="F828" s="105"/>
      <c r="G828" s="105"/>
      <c r="H828" s="105"/>
      <c r="I828" s="105"/>
      <c r="J828" s="105"/>
      <c r="K828" s="105"/>
      <c r="L828" s="105"/>
      <c r="M828" s="105"/>
      <c r="N828" s="105"/>
    </row>
    <row r="829" spans="1:14" x14ac:dyDescent="0.25">
      <c r="A829" s="105"/>
      <c r="B829" s="105"/>
      <c r="C829" s="105"/>
      <c r="D829" s="105"/>
      <c r="E829" s="105"/>
      <c r="F829" s="105"/>
      <c r="G829" s="105"/>
      <c r="H829" s="105"/>
      <c r="I829" s="105"/>
      <c r="J829" s="105"/>
      <c r="K829" s="105"/>
      <c r="L829" s="105"/>
      <c r="M829" s="105"/>
      <c r="N829" s="105"/>
    </row>
    <row r="830" spans="1:14" x14ac:dyDescent="0.25">
      <c r="A830" s="105"/>
      <c r="B830" s="105"/>
      <c r="C830" s="105"/>
      <c r="D830" s="105"/>
      <c r="E830" s="105"/>
      <c r="F830" s="105"/>
      <c r="G830" s="105"/>
      <c r="H830" s="105"/>
      <c r="I830" s="105"/>
      <c r="J830" s="105"/>
      <c r="K830" s="105"/>
      <c r="L830" s="105"/>
      <c r="M830" s="105"/>
      <c r="N830" s="105"/>
    </row>
    <row r="831" spans="1:14" x14ac:dyDescent="0.25">
      <c r="A831" s="105"/>
      <c r="B831" s="105"/>
      <c r="C831" s="105"/>
      <c r="D831" s="105"/>
      <c r="E831" s="105"/>
      <c r="F831" s="105"/>
      <c r="G831" s="105"/>
      <c r="H831" s="105"/>
      <c r="I831" s="105"/>
      <c r="J831" s="105"/>
      <c r="K831" s="105"/>
      <c r="L831" s="105"/>
      <c r="M831" s="105"/>
      <c r="N831" s="105"/>
    </row>
    <row r="832" spans="1:14" x14ac:dyDescent="0.25">
      <c r="A832" s="105"/>
      <c r="B832" s="105"/>
      <c r="C832" s="105"/>
      <c r="D832" s="105"/>
      <c r="E832" s="105"/>
      <c r="F832" s="105"/>
      <c r="G832" s="105"/>
      <c r="H832" s="105"/>
      <c r="I832" s="105"/>
      <c r="J832" s="105"/>
      <c r="K832" s="105"/>
      <c r="L832" s="105"/>
      <c r="M832" s="105"/>
      <c r="N832" s="105"/>
    </row>
    <row r="833" spans="1:14" x14ac:dyDescent="0.25">
      <c r="A833" s="105"/>
      <c r="B833" s="105"/>
      <c r="C833" s="105"/>
      <c r="D833" s="105"/>
      <c r="E833" s="105"/>
      <c r="F833" s="105"/>
      <c r="G833" s="105"/>
      <c r="H833" s="105"/>
      <c r="I833" s="105"/>
      <c r="J833" s="105"/>
      <c r="K833" s="105"/>
      <c r="L833" s="105"/>
      <c r="M833" s="105"/>
      <c r="N833" s="105"/>
    </row>
    <row r="834" spans="1:14" x14ac:dyDescent="0.25">
      <c r="A834" s="105"/>
      <c r="B834" s="105"/>
      <c r="C834" s="105"/>
      <c r="D834" s="105"/>
      <c r="E834" s="105"/>
      <c r="F834" s="105"/>
      <c r="G834" s="105"/>
      <c r="H834" s="105"/>
      <c r="I834" s="105"/>
      <c r="J834" s="105"/>
      <c r="K834" s="105"/>
      <c r="L834" s="105"/>
      <c r="M834" s="105"/>
      <c r="N834" s="105"/>
    </row>
    <row r="835" spans="1:14" x14ac:dyDescent="0.25">
      <c r="A835" s="105"/>
      <c r="B835" s="105"/>
      <c r="C835" s="105"/>
      <c r="D835" s="105"/>
      <c r="E835" s="105"/>
      <c r="F835" s="105"/>
      <c r="G835" s="105"/>
      <c r="H835" s="105"/>
      <c r="I835" s="105"/>
      <c r="J835" s="105"/>
      <c r="K835" s="105"/>
      <c r="L835" s="105"/>
      <c r="M835" s="105"/>
      <c r="N835" s="105"/>
    </row>
    <row r="836" spans="1:14" x14ac:dyDescent="0.25">
      <c r="A836" s="105"/>
      <c r="B836" s="105"/>
      <c r="C836" s="105"/>
      <c r="D836" s="105"/>
      <c r="E836" s="105"/>
      <c r="F836" s="105"/>
      <c r="G836" s="105"/>
      <c r="H836" s="105"/>
      <c r="I836" s="105"/>
      <c r="J836" s="105"/>
      <c r="K836" s="105"/>
      <c r="L836" s="105"/>
      <c r="M836" s="105"/>
      <c r="N836" s="105"/>
    </row>
    <row r="837" spans="1:14" x14ac:dyDescent="0.25">
      <c r="A837" s="105"/>
      <c r="B837" s="105"/>
      <c r="C837" s="105"/>
      <c r="D837" s="105"/>
      <c r="E837" s="105"/>
      <c r="F837" s="105"/>
      <c r="G837" s="105"/>
      <c r="H837" s="105"/>
      <c r="I837" s="105"/>
      <c r="J837" s="105"/>
      <c r="K837" s="105"/>
      <c r="L837" s="105"/>
      <c r="M837" s="105"/>
      <c r="N837" s="105"/>
    </row>
    <row r="838" spans="1:14" x14ac:dyDescent="0.25">
      <c r="A838" s="105"/>
      <c r="B838" s="105"/>
      <c r="C838" s="105"/>
      <c r="D838" s="105"/>
      <c r="E838" s="105"/>
      <c r="F838" s="105"/>
      <c r="G838" s="105"/>
      <c r="H838" s="105"/>
      <c r="I838" s="105"/>
      <c r="J838" s="105"/>
      <c r="K838" s="105"/>
      <c r="L838" s="105"/>
      <c r="M838" s="105"/>
      <c r="N838" s="105"/>
    </row>
    <row r="839" spans="1:14" x14ac:dyDescent="0.25">
      <c r="A839" s="105"/>
      <c r="B839" s="105"/>
      <c r="C839" s="105"/>
      <c r="D839" s="105"/>
      <c r="E839" s="105"/>
      <c r="F839" s="105"/>
      <c r="G839" s="105"/>
      <c r="H839" s="105"/>
      <c r="I839" s="105"/>
      <c r="J839" s="105"/>
      <c r="K839" s="105"/>
      <c r="L839" s="105"/>
      <c r="M839" s="105"/>
      <c r="N839" s="105"/>
    </row>
    <row r="840" spans="1:14" x14ac:dyDescent="0.25">
      <c r="A840" s="105"/>
      <c r="B840" s="105"/>
      <c r="C840" s="105"/>
      <c r="D840" s="105"/>
      <c r="E840" s="105"/>
      <c r="F840" s="105"/>
      <c r="G840" s="105"/>
      <c r="H840" s="105"/>
      <c r="I840" s="105"/>
      <c r="J840" s="105"/>
      <c r="K840" s="105"/>
      <c r="L840" s="105"/>
      <c r="M840" s="105"/>
      <c r="N840" s="105"/>
    </row>
    <row r="841" spans="1:14" x14ac:dyDescent="0.25">
      <c r="A841" s="105"/>
      <c r="B841" s="105"/>
      <c r="C841" s="105"/>
      <c r="D841" s="105"/>
      <c r="E841" s="105"/>
      <c r="F841" s="105"/>
      <c r="G841" s="105"/>
      <c r="H841" s="105"/>
      <c r="I841" s="105"/>
      <c r="J841" s="105"/>
      <c r="K841" s="105"/>
      <c r="L841" s="105"/>
      <c r="M841" s="105"/>
      <c r="N841" s="105"/>
    </row>
    <row r="842" spans="1:14" x14ac:dyDescent="0.25">
      <c r="A842" s="105"/>
      <c r="B842" s="105"/>
      <c r="C842" s="105"/>
      <c r="D842" s="105"/>
      <c r="E842" s="105"/>
      <c r="F842" s="105"/>
      <c r="G842" s="105"/>
      <c r="H842" s="105"/>
      <c r="I842" s="105"/>
      <c r="J842" s="105"/>
      <c r="K842" s="105"/>
      <c r="L842" s="105"/>
      <c r="M842" s="105"/>
      <c r="N842" s="105"/>
    </row>
    <row r="843" spans="1:14" x14ac:dyDescent="0.25">
      <c r="A843" s="105"/>
      <c r="B843" s="105"/>
      <c r="C843" s="105"/>
      <c r="D843" s="105"/>
      <c r="E843" s="105"/>
      <c r="F843" s="105"/>
      <c r="G843" s="105"/>
      <c r="H843" s="105"/>
      <c r="I843" s="105"/>
      <c r="J843" s="105"/>
      <c r="K843" s="105"/>
      <c r="L843" s="105"/>
      <c r="M843" s="105"/>
      <c r="N843" s="105"/>
    </row>
    <row r="844" spans="1:14" x14ac:dyDescent="0.25">
      <c r="A844" s="105"/>
      <c r="B844" s="105"/>
      <c r="C844" s="105"/>
      <c r="D844" s="105"/>
      <c r="E844" s="105"/>
      <c r="F844" s="105"/>
      <c r="G844" s="105"/>
      <c r="H844" s="105"/>
      <c r="I844" s="105"/>
      <c r="J844" s="105"/>
      <c r="K844" s="105"/>
      <c r="L844" s="105"/>
      <c r="M844" s="105"/>
      <c r="N844" s="105"/>
    </row>
    <row r="845" spans="1:14" x14ac:dyDescent="0.25">
      <c r="A845" s="105"/>
      <c r="B845" s="105"/>
      <c r="C845" s="105"/>
      <c r="D845" s="105"/>
      <c r="E845" s="105"/>
      <c r="F845" s="105"/>
      <c r="G845" s="105"/>
      <c r="H845" s="105"/>
      <c r="I845" s="105"/>
      <c r="J845" s="105"/>
      <c r="K845" s="105"/>
      <c r="L845" s="105"/>
      <c r="M845" s="105"/>
      <c r="N845" s="105"/>
    </row>
    <row r="846" spans="1:14" x14ac:dyDescent="0.25">
      <c r="A846" s="105"/>
      <c r="B846" s="105"/>
      <c r="C846" s="105"/>
      <c r="D846" s="105"/>
      <c r="E846" s="105"/>
      <c r="F846" s="105"/>
      <c r="G846" s="105"/>
      <c r="H846" s="105"/>
      <c r="I846" s="105"/>
      <c r="J846" s="105"/>
      <c r="K846" s="105"/>
      <c r="L846" s="105"/>
      <c r="M846" s="105"/>
      <c r="N846" s="105"/>
    </row>
    <row r="847" spans="1:14" x14ac:dyDescent="0.25">
      <c r="A847" s="105"/>
      <c r="B847" s="105"/>
      <c r="C847" s="105"/>
      <c r="D847" s="105"/>
      <c r="E847" s="105"/>
      <c r="F847" s="105"/>
      <c r="G847" s="105"/>
      <c r="H847" s="105"/>
      <c r="I847" s="105"/>
      <c r="J847" s="105"/>
      <c r="K847" s="105"/>
      <c r="L847" s="105"/>
      <c r="M847" s="105"/>
      <c r="N847" s="105"/>
    </row>
    <row r="848" spans="1:14" x14ac:dyDescent="0.25">
      <c r="A848" s="105"/>
      <c r="B848" s="105"/>
      <c r="C848" s="105"/>
      <c r="D848" s="105"/>
      <c r="E848" s="105"/>
      <c r="F848" s="105"/>
      <c r="G848" s="105"/>
      <c r="H848" s="105"/>
      <c r="I848" s="105"/>
      <c r="J848" s="105"/>
      <c r="K848" s="105"/>
      <c r="L848" s="105"/>
      <c r="M848" s="105"/>
      <c r="N848" s="105"/>
    </row>
    <row r="849" spans="1:14" x14ac:dyDescent="0.25">
      <c r="A849" s="105"/>
      <c r="B849" s="105"/>
      <c r="C849" s="105"/>
      <c r="D849" s="105"/>
      <c r="E849" s="105"/>
      <c r="F849" s="105"/>
      <c r="G849" s="105"/>
      <c r="H849" s="105"/>
      <c r="I849" s="105"/>
      <c r="J849" s="105"/>
      <c r="K849" s="105"/>
      <c r="L849" s="105"/>
      <c r="M849" s="105"/>
      <c r="N849" s="105"/>
    </row>
    <row r="850" spans="1:14" x14ac:dyDescent="0.25">
      <c r="A850" s="105"/>
      <c r="B850" s="105"/>
      <c r="C850" s="105"/>
      <c r="D850" s="105"/>
      <c r="E850" s="105"/>
      <c r="F850" s="105"/>
      <c r="G850" s="105"/>
      <c r="H850" s="105"/>
      <c r="I850" s="105"/>
      <c r="J850" s="105"/>
      <c r="K850" s="105"/>
      <c r="L850" s="105"/>
      <c r="M850" s="105"/>
      <c r="N850" s="105"/>
    </row>
    <row r="851" spans="1:14" x14ac:dyDescent="0.25">
      <c r="A851" s="105"/>
      <c r="B851" s="105"/>
      <c r="C851" s="105"/>
      <c r="D851" s="105"/>
      <c r="E851" s="105"/>
      <c r="F851" s="105"/>
      <c r="G851" s="105"/>
      <c r="H851" s="105"/>
      <c r="I851" s="105"/>
      <c r="J851" s="105"/>
      <c r="K851" s="105"/>
      <c r="L851" s="105"/>
      <c r="M851" s="105"/>
      <c r="N851" s="105"/>
    </row>
    <row r="852" spans="1:14" x14ac:dyDescent="0.25">
      <c r="A852" s="105"/>
      <c r="B852" s="105"/>
      <c r="C852" s="105"/>
      <c r="D852" s="105"/>
      <c r="E852" s="105"/>
      <c r="F852" s="105"/>
      <c r="G852" s="105"/>
      <c r="H852" s="105"/>
      <c r="I852" s="105"/>
      <c r="J852" s="105"/>
      <c r="K852" s="105"/>
      <c r="L852" s="105"/>
      <c r="M852" s="105"/>
      <c r="N852" s="105"/>
    </row>
    <row r="853" spans="1:14" x14ac:dyDescent="0.25">
      <c r="A853" s="105"/>
      <c r="B853" s="105"/>
      <c r="C853" s="105"/>
      <c r="D853" s="105"/>
      <c r="E853" s="105"/>
      <c r="F853" s="105"/>
      <c r="G853" s="105"/>
      <c r="H853" s="105"/>
      <c r="I853" s="105"/>
      <c r="J853" s="105"/>
      <c r="K853" s="105"/>
      <c r="L853" s="105"/>
      <c r="M853" s="105"/>
      <c r="N853" s="105"/>
    </row>
    <row r="854" spans="1:14" x14ac:dyDescent="0.25">
      <c r="A854" s="105"/>
      <c r="B854" s="105"/>
      <c r="C854" s="105"/>
      <c r="D854" s="105"/>
      <c r="E854" s="105"/>
      <c r="F854" s="105"/>
      <c r="G854" s="105"/>
      <c r="H854" s="105"/>
      <c r="I854" s="105"/>
      <c r="J854" s="105"/>
      <c r="K854" s="105"/>
      <c r="L854" s="105"/>
      <c r="M854" s="105"/>
      <c r="N854" s="105"/>
    </row>
    <row r="855" spans="1:14" x14ac:dyDescent="0.25">
      <c r="A855" s="105"/>
      <c r="B855" s="105"/>
      <c r="C855" s="105"/>
      <c r="D855" s="105"/>
      <c r="E855" s="105"/>
      <c r="F855" s="105"/>
      <c r="G855" s="105"/>
      <c r="H855" s="105"/>
      <c r="I855" s="105"/>
      <c r="J855" s="105"/>
      <c r="K855" s="105"/>
      <c r="L855" s="105"/>
      <c r="M855" s="105"/>
      <c r="N855" s="105"/>
    </row>
    <row r="856" spans="1:14" x14ac:dyDescent="0.25">
      <c r="A856" s="105"/>
      <c r="B856" s="105"/>
      <c r="C856" s="105"/>
      <c r="D856" s="105"/>
      <c r="E856" s="105"/>
      <c r="F856" s="105"/>
      <c r="G856" s="105"/>
      <c r="H856" s="105"/>
      <c r="I856" s="105"/>
      <c r="J856" s="105"/>
      <c r="K856" s="105"/>
      <c r="L856" s="105"/>
      <c r="M856" s="105"/>
      <c r="N856" s="105"/>
    </row>
    <row r="857" spans="1:14" x14ac:dyDescent="0.25">
      <c r="A857" s="105"/>
      <c r="B857" s="105"/>
      <c r="C857" s="105"/>
      <c r="D857" s="105"/>
      <c r="E857" s="105"/>
      <c r="F857" s="105"/>
      <c r="G857" s="105"/>
      <c r="H857" s="105"/>
      <c r="I857" s="105"/>
      <c r="J857" s="105"/>
      <c r="K857" s="105"/>
      <c r="L857" s="105"/>
      <c r="M857" s="105"/>
      <c r="N857" s="105"/>
    </row>
    <row r="858" spans="1:14" x14ac:dyDescent="0.25">
      <c r="A858" s="105"/>
      <c r="B858" s="105"/>
      <c r="C858" s="105"/>
      <c r="D858" s="105"/>
      <c r="E858" s="105"/>
      <c r="F858" s="105"/>
      <c r="G858" s="105"/>
      <c r="H858" s="105"/>
      <c r="I858" s="105"/>
      <c r="J858" s="105"/>
      <c r="K858" s="105"/>
      <c r="L858" s="105"/>
      <c r="M858" s="105"/>
      <c r="N858" s="105"/>
    </row>
    <row r="859" spans="1:14" x14ac:dyDescent="0.25">
      <c r="A859" s="105"/>
      <c r="B859" s="105"/>
      <c r="C859" s="105"/>
      <c r="D859" s="105"/>
      <c r="E859" s="105"/>
      <c r="F859" s="105"/>
      <c r="G859" s="105"/>
      <c r="H859" s="105"/>
      <c r="I859" s="105"/>
      <c r="J859" s="105"/>
      <c r="K859" s="105"/>
      <c r="L859" s="105"/>
      <c r="M859" s="105"/>
      <c r="N859" s="105"/>
    </row>
    <row r="860" spans="1:14" x14ac:dyDescent="0.25">
      <c r="A860" s="105"/>
      <c r="B860" s="105"/>
      <c r="C860" s="105"/>
      <c r="D860" s="105"/>
      <c r="E860" s="105"/>
      <c r="F860" s="105"/>
      <c r="G860" s="105"/>
      <c r="H860" s="105"/>
      <c r="I860" s="105"/>
      <c r="J860" s="105"/>
      <c r="K860" s="105"/>
      <c r="L860" s="105"/>
      <c r="M860" s="105"/>
      <c r="N860" s="105"/>
    </row>
    <row r="861" spans="1:14" x14ac:dyDescent="0.25">
      <c r="A861" s="105"/>
      <c r="B861" s="105"/>
      <c r="C861" s="105"/>
      <c r="D861" s="105"/>
      <c r="E861" s="105"/>
      <c r="F861" s="105"/>
      <c r="G861" s="105"/>
      <c r="H861" s="105"/>
      <c r="I861" s="105"/>
      <c r="J861" s="105"/>
      <c r="K861" s="105"/>
      <c r="L861" s="105"/>
      <c r="M861" s="105"/>
      <c r="N861" s="105"/>
    </row>
    <row r="862" spans="1:14" x14ac:dyDescent="0.25">
      <c r="A862" s="105"/>
      <c r="B862" s="105"/>
      <c r="C862" s="105"/>
      <c r="D862" s="105"/>
      <c r="E862" s="105"/>
      <c r="F862" s="105"/>
      <c r="G862" s="105"/>
      <c r="H862" s="105"/>
      <c r="I862" s="105"/>
      <c r="J862" s="105"/>
      <c r="K862" s="105"/>
      <c r="L862" s="105"/>
      <c r="M862" s="105"/>
      <c r="N862" s="105"/>
    </row>
    <row r="863" spans="1:14" x14ac:dyDescent="0.25">
      <c r="A863" s="105"/>
      <c r="B863" s="105"/>
      <c r="C863" s="105"/>
      <c r="D863" s="105"/>
      <c r="E863" s="105"/>
      <c r="F863" s="105"/>
      <c r="G863" s="105"/>
      <c r="H863" s="105"/>
      <c r="I863" s="105"/>
      <c r="J863" s="105"/>
      <c r="K863" s="105"/>
      <c r="L863" s="105"/>
      <c r="M863" s="105"/>
      <c r="N863" s="105"/>
    </row>
    <row r="864" spans="1:14" x14ac:dyDescent="0.25">
      <c r="A864" s="105"/>
      <c r="B864" s="105"/>
      <c r="C864" s="105"/>
      <c r="D864" s="105"/>
      <c r="E864" s="105"/>
      <c r="F864" s="105"/>
      <c r="G864" s="105"/>
      <c r="H864" s="105"/>
      <c r="I864" s="105"/>
      <c r="J864" s="105"/>
      <c r="K864" s="105"/>
      <c r="L864" s="105"/>
      <c r="M864" s="105"/>
      <c r="N864" s="105"/>
    </row>
    <row r="865" spans="1:14" x14ac:dyDescent="0.25">
      <c r="A865" s="105"/>
      <c r="B865" s="105"/>
      <c r="C865" s="105"/>
      <c r="D865" s="105"/>
      <c r="E865" s="105"/>
      <c r="F865" s="105"/>
      <c r="G865" s="105"/>
      <c r="H865" s="105"/>
      <c r="I865" s="105"/>
      <c r="J865" s="105"/>
      <c r="K865" s="105"/>
      <c r="L865" s="105"/>
      <c r="M865" s="105"/>
      <c r="N865" s="105"/>
    </row>
    <row r="866" spans="1:14" x14ac:dyDescent="0.25">
      <c r="A866" s="105"/>
      <c r="B866" s="105"/>
      <c r="C866" s="105"/>
      <c r="D866" s="105"/>
      <c r="E866" s="105"/>
      <c r="F866" s="105"/>
      <c r="G866" s="105"/>
      <c r="H866" s="105"/>
      <c r="I866" s="105"/>
      <c r="J866" s="105"/>
      <c r="K866" s="105"/>
      <c r="L866" s="105"/>
      <c r="M866" s="105"/>
      <c r="N866" s="105"/>
    </row>
    <row r="867" spans="1:14" x14ac:dyDescent="0.25">
      <c r="A867" s="105"/>
      <c r="B867" s="105"/>
      <c r="C867" s="105"/>
      <c r="D867" s="105"/>
      <c r="E867" s="105"/>
      <c r="F867" s="105"/>
      <c r="G867" s="105"/>
      <c r="H867" s="105"/>
      <c r="I867" s="105"/>
      <c r="J867" s="105"/>
      <c r="K867" s="105"/>
      <c r="L867" s="105"/>
      <c r="M867" s="105"/>
      <c r="N867" s="105"/>
    </row>
    <row r="868" spans="1:14" x14ac:dyDescent="0.25">
      <c r="A868" s="105"/>
      <c r="B868" s="105"/>
      <c r="C868" s="105"/>
      <c r="D868" s="105"/>
      <c r="E868" s="105"/>
      <c r="F868" s="105"/>
      <c r="G868" s="105"/>
      <c r="H868" s="105"/>
      <c r="I868" s="105"/>
      <c r="J868" s="105"/>
      <c r="K868" s="105"/>
      <c r="L868" s="105"/>
      <c r="M868" s="105"/>
      <c r="N868" s="105"/>
    </row>
    <row r="869" spans="1:14" x14ac:dyDescent="0.25">
      <c r="A869" s="105"/>
      <c r="B869" s="105"/>
      <c r="C869" s="105"/>
      <c r="D869" s="105"/>
      <c r="E869" s="105"/>
      <c r="F869" s="105"/>
      <c r="G869" s="105"/>
      <c r="H869" s="105"/>
      <c r="I869" s="105"/>
      <c r="J869" s="105"/>
      <c r="K869" s="105"/>
      <c r="L869" s="105"/>
      <c r="M869" s="105"/>
      <c r="N869" s="105"/>
    </row>
    <row r="870" spans="1:14" x14ac:dyDescent="0.25">
      <c r="A870" s="105"/>
      <c r="B870" s="105"/>
      <c r="C870" s="105"/>
      <c r="D870" s="105"/>
      <c r="E870" s="105"/>
      <c r="F870" s="105"/>
      <c r="G870" s="105"/>
      <c r="H870" s="105"/>
      <c r="I870" s="105"/>
      <c r="J870" s="105"/>
      <c r="K870" s="105"/>
      <c r="L870" s="105"/>
      <c r="M870" s="105"/>
      <c r="N870" s="105"/>
    </row>
    <row r="871" spans="1:14" x14ac:dyDescent="0.25">
      <c r="A871" s="105"/>
      <c r="B871" s="105"/>
      <c r="C871" s="105"/>
      <c r="D871" s="105"/>
      <c r="E871" s="105"/>
      <c r="F871" s="105"/>
      <c r="G871" s="105"/>
      <c r="H871" s="105"/>
      <c r="I871" s="105"/>
      <c r="J871" s="105"/>
      <c r="K871" s="105"/>
      <c r="L871" s="105"/>
      <c r="M871" s="105"/>
      <c r="N871" s="105"/>
    </row>
    <row r="872" spans="1:14" x14ac:dyDescent="0.25">
      <c r="A872" s="105"/>
      <c r="B872" s="105"/>
      <c r="C872" s="105"/>
      <c r="D872" s="105"/>
      <c r="E872" s="105"/>
      <c r="F872" s="105"/>
      <c r="G872" s="105"/>
      <c r="H872" s="105"/>
      <c r="I872" s="105"/>
      <c r="J872" s="105"/>
      <c r="K872" s="105"/>
      <c r="L872" s="105"/>
      <c r="M872" s="105"/>
      <c r="N872" s="105"/>
    </row>
    <row r="873" spans="1:14" x14ac:dyDescent="0.25">
      <c r="A873" s="105"/>
      <c r="B873" s="105"/>
      <c r="C873" s="105"/>
      <c r="D873" s="105"/>
      <c r="E873" s="105"/>
      <c r="F873" s="105"/>
      <c r="G873" s="105"/>
      <c r="H873" s="105"/>
      <c r="I873" s="105"/>
      <c r="J873" s="105"/>
      <c r="K873" s="105"/>
      <c r="L873" s="105"/>
      <c r="M873" s="105"/>
      <c r="N873" s="105"/>
    </row>
    <row r="874" spans="1:14" x14ac:dyDescent="0.25">
      <c r="A874" s="105"/>
      <c r="B874" s="105"/>
      <c r="C874" s="105"/>
      <c r="D874" s="105"/>
      <c r="E874" s="105"/>
      <c r="F874" s="105"/>
      <c r="G874" s="105"/>
      <c r="H874" s="105"/>
      <c r="I874" s="105"/>
      <c r="J874" s="105"/>
      <c r="K874" s="105"/>
      <c r="L874" s="105"/>
      <c r="M874" s="105"/>
      <c r="N874" s="105"/>
    </row>
    <row r="875" spans="1:14" x14ac:dyDescent="0.25">
      <c r="A875" s="105"/>
      <c r="B875" s="105"/>
      <c r="C875" s="105"/>
      <c r="D875" s="105"/>
      <c r="E875" s="105"/>
      <c r="F875" s="105"/>
      <c r="G875" s="105"/>
      <c r="H875" s="105"/>
      <c r="I875" s="105"/>
      <c r="J875" s="105"/>
      <c r="K875" s="105"/>
      <c r="L875" s="105"/>
      <c r="M875" s="105"/>
      <c r="N875" s="105"/>
    </row>
    <row r="876" spans="1:14" x14ac:dyDescent="0.25">
      <c r="A876" s="105"/>
      <c r="B876" s="105"/>
      <c r="C876" s="105"/>
      <c r="D876" s="105"/>
      <c r="E876" s="105"/>
      <c r="F876" s="105"/>
      <c r="G876" s="105"/>
      <c r="H876" s="105"/>
      <c r="I876" s="105"/>
      <c r="J876" s="105"/>
      <c r="K876" s="105"/>
      <c r="L876" s="105"/>
      <c r="M876" s="105"/>
      <c r="N876" s="105"/>
    </row>
    <row r="877" spans="1:14" x14ac:dyDescent="0.25">
      <c r="A877" s="105"/>
      <c r="B877" s="105"/>
      <c r="C877" s="105"/>
      <c r="D877" s="105"/>
      <c r="E877" s="105"/>
      <c r="F877" s="105"/>
      <c r="G877" s="105"/>
      <c r="H877" s="105"/>
      <c r="I877" s="105"/>
      <c r="J877" s="105"/>
      <c r="K877" s="105"/>
      <c r="L877" s="105"/>
      <c r="M877" s="105"/>
      <c r="N877" s="105"/>
    </row>
    <row r="878" spans="1:14" x14ac:dyDescent="0.25">
      <c r="A878" s="105"/>
      <c r="B878" s="105"/>
      <c r="C878" s="105"/>
      <c r="D878" s="105"/>
      <c r="E878" s="105"/>
      <c r="F878" s="105"/>
      <c r="G878" s="105"/>
      <c r="H878" s="105"/>
      <c r="I878" s="105"/>
      <c r="J878" s="105"/>
      <c r="K878" s="105"/>
      <c r="L878" s="105"/>
      <c r="M878" s="105"/>
      <c r="N878" s="105"/>
    </row>
    <row r="879" spans="1:14" x14ac:dyDescent="0.25">
      <c r="A879" s="105"/>
      <c r="B879" s="105"/>
      <c r="C879" s="105"/>
      <c r="D879" s="105"/>
      <c r="E879" s="105"/>
      <c r="F879" s="105"/>
      <c r="G879" s="105"/>
      <c r="H879" s="105"/>
      <c r="I879" s="105"/>
      <c r="J879" s="105"/>
      <c r="K879" s="105"/>
      <c r="L879" s="105"/>
      <c r="M879" s="105"/>
      <c r="N879" s="105"/>
    </row>
    <row r="880" spans="1:14" x14ac:dyDescent="0.25">
      <c r="A880" s="105"/>
      <c r="B880" s="105"/>
      <c r="C880" s="105"/>
      <c r="D880" s="105"/>
      <c r="E880" s="105"/>
      <c r="F880" s="105"/>
      <c r="G880" s="105"/>
      <c r="H880" s="105"/>
      <c r="I880" s="105"/>
      <c r="J880" s="105"/>
      <c r="K880" s="105"/>
      <c r="L880" s="105"/>
      <c r="M880" s="105"/>
      <c r="N880" s="105"/>
    </row>
    <row r="881" spans="1:14" x14ac:dyDescent="0.25">
      <c r="A881" s="105"/>
      <c r="B881" s="105"/>
      <c r="C881" s="105"/>
      <c r="D881" s="105"/>
      <c r="E881" s="105"/>
      <c r="F881" s="105"/>
      <c r="G881" s="105"/>
      <c r="H881" s="105"/>
      <c r="I881" s="105"/>
      <c r="J881" s="105"/>
      <c r="K881" s="105"/>
      <c r="L881" s="105"/>
      <c r="M881" s="105"/>
      <c r="N881" s="105"/>
    </row>
    <row r="882" spans="1:14" x14ac:dyDescent="0.25">
      <c r="A882" s="105"/>
      <c r="B882" s="105"/>
      <c r="C882" s="105"/>
      <c r="D882" s="105"/>
      <c r="E882" s="105"/>
      <c r="F882" s="105"/>
      <c r="G882" s="105"/>
      <c r="H882" s="105"/>
      <c r="I882" s="105"/>
      <c r="J882" s="105"/>
      <c r="K882" s="105"/>
      <c r="L882" s="105"/>
      <c r="M882" s="105"/>
      <c r="N882" s="105"/>
    </row>
    <row r="883" spans="1:14" x14ac:dyDescent="0.25">
      <c r="A883" s="105"/>
      <c r="B883" s="105"/>
      <c r="C883" s="105"/>
      <c r="D883" s="105"/>
      <c r="E883" s="105"/>
      <c r="F883" s="105"/>
      <c r="G883" s="105"/>
      <c r="H883" s="105"/>
      <c r="I883" s="105"/>
      <c r="J883" s="105"/>
      <c r="K883" s="105"/>
      <c r="L883" s="105"/>
      <c r="M883" s="105"/>
      <c r="N883" s="105"/>
    </row>
    <row r="884" spans="1:14" x14ac:dyDescent="0.25">
      <c r="A884" s="105"/>
      <c r="B884" s="105"/>
      <c r="C884" s="105"/>
      <c r="D884" s="105"/>
      <c r="E884" s="105"/>
      <c r="F884" s="105"/>
      <c r="G884" s="105"/>
      <c r="H884" s="105"/>
      <c r="I884" s="105"/>
      <c r="J884" s="105"/>
      <c r="K884" s="105"/>
      <c r="L884" s="105"/>
      <c r="M884" s="105"/>
      <c r="N884" s="105"/>
    </row>
    <row r="885" spans="1:14" x14ac:dyDescent="0.25">
      <c r="A885" s="105"/>
      <c r="B885" s="105"/>
      <c r="C885" s="105"/>
      <c r="D885" s="105"/>
      <c r="E885" s="105"/>
      <c r="F885" s="105"/>
      <c r="G885" s="105"/>
      <c r="H885" s="105"/>
      <c r="I885" s="105"/>
      <c r="J885" s="105"/>
      <c r="K885" s="105"/>
      <c r="L885" s="105"/>
      <c r="M885" s="105"/>
      <c r="N885" s="105"/>
    </row>
    <row r="886" spans="1:14" x14ac:dyDescent="0.25">
      <c r="A886" s="105"/>
      <c r="B886" s="105"/>
      <c r="C886" s="105"/>
      <c r="D886" s="105"/>
      <c r="E886" s="105"/>
      <c r="F886" s="105"/>
      <c r="G886" s="105"/>
      <c r="H886" s="105"/>
      <c r="I886" s="105"/>
      <c r="J886" s="105"/>
      <c r="K886" s="105"/>
      <c r="L886" s="105"/>
      <c r="M886" s="105"/>
      <c r="N886" s="105"/>
    </row>
    <row r="887" spans="1:14" x14ac:dyDescent="0.25">
      <c r="A887" s="105"/>
      <c r="B887" s="105"/>
      <c r="C887" s="105"/>
      <c r="D887" s="105"/>
      <c r="E887" s="105"/>
      <c r="F887" s="105"/>
      <c r="G887" s="105"/>
      <c r="H887" s="105"/>
      <c r="I887" s="105"/>
      <c r="J887" s="105"/>
      <c r="K887" s="105"/>
      <c r="L887" s="105"/>
      <c r="M887" s="105"/>
      <c r="N887" s="105"/>
    </row>
    <row r="888" spans="1:14" x14ac:dyDescent="0.25">
      <c r="A888" s="105"/>
      <c r="B888" s="105"/>
      <c r="C888" s="105"/>
      <c r="D888" s="105"/>
      <c r="E888" s="105"/>
      <c r="F888" s="105"/>
      <c r="G888" s="105"/>
      <c r="H888" s="105"/>
      <c r="I888" s="105"/>
      <c r="J888" s="105"/>
      <c r="K888" s="105"/>
      <c r="L888" s="105"/>
      <c r="M888" s="105"/>
      <c r="N888" s="105"/>
    </row>
    <row r="889" spans="1:14" x14ac:dyDescent="0.25">
      <c r="A889" s="105"/>
      <c r="B889" s="105"/>
      <c r="C889" s="105"/>
      <c r="D889" s="105"/>
      <c r="E889" s="105"/>
      <c r="F889" s="105"/>
      <c r="G889" s="105"/>
      <c r="H889" s="105"/>
      <c r="I889" s="105"/>
      <c r="J889" s="105"/>
      <c r="K889" s="105"/>
      <c r="L889" s="105"/>
      <c r="M889" s="105"/>
      <c r="N889" s="105"/>
    </row>
    <row r="890" spans="1:14" x14ac:dyDescent="0.25">
      <c r="A890" s="105"/>
      <c r="B890" s="105"/>
      <c r="C890" s="105"/>
      <c r="D890" s="105"/>
      <c r="E890" s="105"/>
      <c r="F890" s="105"/>
      <c r="G890" s="105"/>
      <c r="H890" s="105"/>
      <c r="I890" s="105"/>
      <c r="J890" s="105"/>
      <c r="K890" s="105"/>
      <c r="L890" s="105"/>
      <c r="M890" s="105"/>
      <c r="N890" s="105"/>
    </row>
    <row r="891" spans="1:14" x14ac:dyDescent="0.25">
      <c r="A891" s="105"/>
      <c r="B891" s="105"/>
      <c r="C891" s="105"/>
      <c r="D891" s="105"/>
      <c r="E891" s="105"/>
      <c r="F891" s="105"/>
      <c r="G891" s="105"/>
      <c r="H891" s="105"/>
      <c r="I891" s="105"/>
      <c r="J891" s="105"/>
      <c r="K891" s="105"/>
      <c r="L891" s="105"/>
      <c r="M891" s="105"/>
      <c r="N891" s="105"/>
    </row>
    <row r="892" spans="1:14" x14ac:dyDescent="0.25">
      <c r="A892" s="105"/>
      <c r="B892" s="105"/>
      <c r="C892" s="105"/>
      <c r="D892" s="105"/>
      <c r="E892" s="105"/>
      <c r="F892" s="105"/>
      <c r="G892" s="105"/>
      <c r="H892" s="105"/>
      <c r="I892" s="105"/>
      <c r="J892" s="105"/>
      <c r="K892" s="105"/>
      <c r="L892" s="105"/>
      <c r="M892" s="105"/>
      <c r="N892" s="105"/>
    </row>
    <row r="893" spans="1:14" x14ac:dyDescent="0.25">
      <c r="A893" s="105"/>
      <c r="B893" s="105"/>
      <c r="C893" s="105"/>
      <c r="D893" s="105"/>
      <c r="E893" s="105"/>
      <c r="F893" s="105"/>
      <c r="G893" s="105"/>
      <c r="H893" s="105"/>
      <c r="I893" s="105"/>
      <c r="J893" s="105"/>
      <c r="K893" s="105"/>
      <c r="L893" s="105"/>
      <c r="M893" s="105"/>
      <c r="N893" s="105"/>
    </row>
    <row r="894" spans="1:14" x14ac:dyDescent="0.25">
      <c r="A894" s="105"/>
      <c r="B894" s="105"/>
      <c r="C894" s="105"/>
      <c r="D894" s="105"/>
      <c r="E894" s="105"/>
      <c r="F894" s="105"/>
      <c r="G894" s="105"/>
      <c r="H894" s="105"/>
      <c r="I894" s="105"/>
      <c r="J894" s="105"/>
      <c r="K894" s="105"/>
      <c r="L894" s="105"/>
      <c r="M894" s="105"/>
      <c r="N894" s="105"/>
    </row>
    <row r="895" spans="1:14" x14ac:dyDescent="0.25">
      <c r="A895" s="105"/>
      <c r="B895" s="105"/>
      <c r="C895" s="105"/>
      <c r="D895" s="105"/>
      <c r="E895" s="105"/>
      <c r="F895" s="105"/>
      <c r="G895" s="105"/>
      <c r="H895" s="105"/>
      <c r="I895" s="105"/>
      <c r="J895" s="105"/>
      <c r="K895" s="105"/>
      <c r="L895" s="105"/>
      <c r="M895" s="105"/>
      <c r="N895" s="105"/>
    </row>
    <row r="896" spans="1:14" x14ac:dyDescent="0.25">
      <c r="A896" s="105"/>
      <c r="B896" s="105"/>
      <c r="C896" s="105"/>
      <c r="D896" s="105"/>
      <c r="E896" s="105"/>
      <c r="F896" s="105"/>
      <c r="G896" s="105"/>
      <c r="H896" s="105"/>
      <c r="I896" s="105"/>
      <c r="J896" s="105"/>
      <c r="K896" s="105"/>
      <c r="L896" s="105"/>
      <c r="M896" s="105"/>
      <c r="N896" s="105"/>
    </row>
    <row r="897" spans="1:14" x14ac:dyDescent="0.25">
      <c r="A897" s="105"/>
      <c r="B897" s="105"/>
      <c r="C897" s="105"/>
      <c r="D897" s="105"/>
      <c r="E897" s="105"/>
      <c r="F897" s="105"/>
      <c r="G897" s="105"/>
      <c r="H897" s="105"/>
      <c r="I897" s="105"/>
      <c r="J897" s="105"/>
      <c r="K897" s="105"/>
      <c r="L897" s="105"/>
      <c r="M897" s="105"/>
      <c r="N897" s="105"/>
    </row>
    <row r="898" spans="1:14" x14ac:dyDescent="0.25">
      <c r="A898" s="105"/>
      <c r="B898" s="105"/>
      <c r="C898" s="105"/>
      <c r="D898" s="105"/>
      <c r="E898" s="105"/>
      <c r="F898" s="105"/>
      <c r="G898" s="105"/>
      <c r="H898" s="105"/>
      <c r="I898" s="105"/>
      <c r="J898" s="105"/>
      <c r="K898" s="105"/>
      <c r="L898" s="105"/>
      <c r="M898" s="105"/>
      <c r="N898" s="105"/>
    </row>
    <row r="899" spans="1:14" x14ac:dyDescent="0.25">
      <c r="A899" s="105"/>
      <c r="B899" s="105"/>
      <c r="C899" s="105"/>
      <c r="D899" s="105"/>
      <c r="E899" s="105"/>
      <c r="F899" s="105"/>
      <c r="G899" s="105"/>
      <c r="H899" s="105"/>
      <c r="I899" s="105"/>
      <c r="J899" s="105"/>
      <c r="K899" s="105"/>
      <c r="L899" s="105"/>
      <c r="M899" s="105"/>
      <c r="N899" s="105"/>
    </row>
    <row r="900" spans="1:14" x14ac:dyDescent="0.25">
      <c r="A900" s="105"/>
      <c r="B900" s="105"/>
      <c r="C900" s="105"/>
      <c r="D900" s="105"/>
      <c r="E900" s="105"/>
      <c r="F900" s="105"/>
      <c r="G900" s="105"/>
      <c r="H900" s="105"/>
      <c r="I900" s="105"/>
      <c r="J900" s="105"/>
      <c r="K900" s="105"/>
      <c r="L900" s="105"/>
      <c r="M900" s="105"/>
      <c r="N900" s="105"/>
    </row>
    <row r="901" spans="1:14" x14ac:dyDescent="0.25">
      <c r="A901" s="105"/>
      <c r="B901" s="105"/>
      <c r="C901" s="105"/>
      <c r="D901" s="105"/>
      <c r="E901" s="105"/>
      <c r="F901" s="105"/>
      <c r="G901" s="105"/>
      <c r="H901" s="105"/>
      <c r="I901" s="105"/>
      <c r="J901" s="105"/>
      <c r="K901" s="105"/>
      <c r="L901" s="105"/>
      <c r="M901" s="105"/>
      <c r="N901" s="105"/>
    </row>
    <row r="902" spans="1:14" x14ac:dyDescent="0.25">
      <c r="A902" s="105"/>
      <c r="B902" s="105"/>
      <c r="C902" s="105"/>
      <c r="D902" s="105"/>
      <c r="E902" s="105"/>
      <c r="F902" s="105"/>
      <c r="G902" s="105"/>
      <c r="H902" s="105"/>
      <c r="I902" s="105"/>
      <c r="J902" s="105"/>
      <c r="K902" s="105"/>
      <c r="L902" s="105"/>
      <c r="M902" s="105"/>
      <c r="N902" s="105"/>
    </row>
    <row r="903" spans="1:14" x14ac:dyDescent="0.25">
      <c r="A903" s="105"/>
      <c r="B903" s="105"/>
      <c r="C903" s="105"/>
      <c r="D903" s="105"/>
      <c r="E903" s="105"/>
      <c r="F903" s="105"/>
      <c r="G903" s="105"/>
      <c r="H903" s="105"/>
      <c r="I903" s="105"/>
      <c r="J903" s="105"/>
      <c r="K903" s="105"/>
      <c r="L903" s="105"/>
      <c r="M903" s="105"/>
      <c r="N903" s="105"/>
    </row>
    <row r="904" spans="1:14" x14ac:dyDescent="0.25">
      <c r="A904" s="105"/>
      <c r="B904" s="105"/>
      <c r="C904" s="105"/>
      <c r="D904" s="105"/>
      <c r="E904" s="105"/>
      <c r="F904" s="105"/>
      <c r="G904" s="105"/>
      <c r="H904" s="105"/>
      <c r="I904" s="105"/>
      <c r="J904" s="105"/>
      <c r="K904" s="105"/>
      <c r="L904" s="105"/>
      <c r="M904" s="105"/>
      <c r="N904" s="105"/>
    </row>
    <row r="905" spans="1:14" x14ac:dyDescent="0.25">
      <c r="A905" s="105"/>
      <c r="B905" s="105"/>
      <c r="C905" s="105"/>
      <c r="D905" s="105"/>
      <c r="E905" s="105"/>
      <c r="F905" s="105"/>
      <c r="G905" s="105"/>
      <c r="H905" s="105"/>
      <c r="I905" s="105"/>
      <c r="J905" s="105"/>
      <c r="K905" s="105"/>
      <c r="L905" s="105"/>
      <c r="M905" s="105"/>
      <c r="N905" s="105"/>
    </row>
    <row r="906" spans="1:14" x14ac:dyDescent="0.25">
      <c r="A906" s="105"/>
      <c r="B906" s="105"/>
      <c r="C906" s="105"/>
      <c r="D906" s="105"/>
      <c r="E906" s="105"/>
      <c r="F906" s="105"/>
      <c r="G906" s="105"/>
      <c r="H906" s="105"/>
      <c r="I906" s="105"/>
      <c r="J906" s="105"/>
      <c r="K906" s="105"/>
      <c r="L906" s="105"/>
      <c r="M906" s="105"/>
      <c r="N906" s="105"/>
    </row>
    <row r="907" spans="1:14" x14ac:dyDescent="0.25">
      <c r="A907" s="105"/>
      <c r="B907" s="105"/>
      <c r="C907" s="105"/>
      <c r="D907" s="105"/>
      <c r="E907" s="105"/>
      <c r="F907" s="105"/>
      <c r="G907" s="105"/>
      <c r="H907" s="105"/>
      <c r="I907" s="105"/>
      <c r="J907" s="105"/>
      <c r="K907" s="105"/>
      <c r="L907" s="105"/>
      <c r="M907" s="105"/>
      <c r="N907" s="105"/>
    </row>
    <row r="908" spans="1:14" x14ac:dyDescent="0.25">
      <c r="A908" s="105"/>
      <c r="B908" s="105"/>
      <c r="C908" s="105"/>
      <c r="D908" s="105"/>
      <c r="E908" s="105"/>
      <c r="F908" s="105"/>
      <c r="G908" s="105"/>
      <c r="H908" s="105"/>
      <c r="I908" s="105"/>
      <c r="J908" s="105"/>
      <c r="K908" s="105"/>
      <c r="L908" s="105"/>
      <c r="M908" s="105"/>
      <c r="N908" s="105"/>
    </row>
    <row r="909" spans="1:14" x14ac:dyDescent="0.25">
      <c r="A909" s="105"/>
      <c r="B909" s="105"/>
      <c r="C909" s="105"/>
      <c r="D909" s="105"/>
      <c r="E909" s="105"/>
      <c r="F909" s="105"/>
      <c r="G909" s="105"/>
      <c r="H909" s="105"/>
      <c r="I909" s="105"/>
      <c r="J909" s="105"/>
      <c r="K909" s="105"/>
      <c r="L909" s="105"/>
      <c r="M909" s="105"/>
      <c r="N909" s="105"/>
    </row>
    <row r="910" spans="1:14" x14ac:dyDescent="0.25">
      <c r="A910" s="105"/>
      <c r="B910" s="105"/>
      <c r="C910" s="105"/>
      <c r="D910" s="105"/>
      <c r="E910" s="105"/>
      <c r="F910" s="105"/>
      <c r="G910" s="105"/>
      <c r="H910" s="105"/>
      <c r="I910" s="105"/>
      <c r="J910" s="105"/>
      <c r="K910" s="105"/>
      <c r="L910" s="105"/>
      <c r="M910" s="105"/>
      <c r="N910" s="105"/>
    </row>
    <row r="911" spans="1:14" x14ac:dyDescent="0.25">
      <c r="A911" s="105"/>
      <c r="B911" s="105"/>
      <c r="C911" s="105"/>
      <c r="D911" s="105"/>
      <c r="E911" s="105"/>
      <c r="F911" s="105"/>
      <c r="G911" s="105"/>
      <c r="H911" s="105"/>
      <c r="I911" s="105"/>
      <c r="J911" s="105"/>
      <c r="K911" s="105"/>
      <c r="L911" s="105"/>
      <c r="M911" s="105"/>
      <c r="N911" s="105"/>
    </row>
    <row r="912" spans="1:14" x14ac:dyDescent="0.25">
      <c r="A912" s="105"/>
      <c r="B912" s="105"/>
      <c r="C912" s="105"/>
      <c r="D912" s="105"/>
      <c r="E912" s="105"/>
      <c r="F912" s="105"/>
      <c r="G912" s="105"/>
      <c r="H912" s="105"/>
      <c r="I912" s="105"/>
      <c r="J912" s="105"/>
      <c r="K912" s="105"/>
      <c r="L912" s="105"/>
      <c r="M912" s="105"/>
      <c r="N912" s="105"/>
    </row>
    <row r="913" spans="1:14" x14ac:dyDescent="0.25">
      <c r="A913" s="105"/>
      <c r="B913" s="105"/>
      <c r="C913" s="105"/>
      <c r="D913" s="105"/>
      <c r="E913" s="105"/>
      <c r="F913" s="105"/>
      <c r="G913" s="105"/>
      <c r="H913" s="105"/>
      <c r="I913" s="105"/>
      <c r="J913" s="105"/>
      <c r="K913" s="105"/>
      <c r="L913" s="105"/>
      <c r="M913" s="105"/>
      <c r="N913" s="105"/>
    </row>
    <row r="914" spans="1:14" x14ac:dyDescent="0.25">
      <c r="A914" s="105"/>
      <c r="B914" s="105"/>
      <c r="C914" s="105"/>
      <c r="D914" s="105"/>
      <c r="E914" s="105"/>
      <c r="F914" s="105"/>
      <c r="G914" s="105"/>
      <c r="H914" s="105"/>
      <c r="I914" s="105"/>
      <c r="J914" s="105"/>
      <c r="K914" s="105"/>
      <c r="L914" s="105"/>
      <c r="M914" s="105"/>
      <c r="N914" s="105"/>
    </row>
    <row r="915" spans="1:14" x14ac:dyDescent="0.25">
      <c r="A915" s="105"/>
      <c r="B915" s="105"/>
      <c r="C915" s="105"/>
      <c r="D915" s="105"/>
      <c r="E915" s="105"/>
      <c r="F915" s="105"/>
      <c r="G915" s="105"/>
      <c r="H915" s="105"/>
      <c r="I915" s="105"/>
      <c r="J915" s="105"/>
      <c r="K915" s="105"/>
      <c r="L915" s="105"/>
      <c r="M915" s="105"/>
      <c r="N915" s="105"/>
    </row>
    <row r="916" spans="1:14" x14ac:dyDescent="0.25">
      <c r="A916" s="105"/>
      <c r="B916" s="105"/>
      <c r="C916" s="105"/>
      <c r="D916" s="105"/>
      <c r="E916" s="105"/>
      <c r="F916" s="105"/>
      <c r="G916" s="105"/>
      <c r="H916" s="105"/>
      <c r="I916" s="105"/>
      <c r="J916" s="105"/>
      <c r="K916" s="105"/>
      <c r="L916" s="105"/>
      <c r="M916" s="105"/>
      <c r="N916" s="105"/>
    </row>
    <row r="917" spans="1:14" x14ac:dyDescent="0.25">
      <c r="A917" s="105"/>
      <c r="B917" s="105"/>
      <c r="C917" s="105"/>
      <c r="D917" s="105"/>
      <c r="E917" s="105"/>
      <c r="F917" s="105"/>
      <c r="G917" s="105"/>
      <c r="H917" s="105"/>
      <c r="I917" s="105"/>
      <c r="J917" s="105"/>
      <c r="K917" s="105"/>
      <c r="L917" s="105"/>
      <c r="M917" s="105"/>
      <c r="N917" s="105"/>
    </row>
    <row r="918" spans="1:14" x14ac:dyDescent="0.25">
      <c r="A918" s="105"/>
      <c r="B918" s="105"/>
      <c r="C918" s="105"/>
      <c r="D918" s="105"/>
      <c r="E918" s="105"/>
      <c r="F918" s="105"/>
      <c r="G918" s="105"/>
      <c r="H918" s="105"/>
      <c r="I918" s="105"/>
      <c r="J918" s="105"/>
      <c r="K918" s="105"/>
      <c r="L918" s="105"/>
      <c r="M918" s="105"/>
      <c r="N918" s="105"/>
    </row>
    <row r="919" spans="1:14" x14ac:dyDescent="0.25">
      <c r="A919" s="105"/>
      <c r="B919" s="105"/>
      <c r="C919" s="105"/>
      <c r="D919" s="105"/>
      <c r="E919" s="105"/>
      <c r="F919" s="105"/>
      <c r="G919" s="105"/>
      <c r="H919" s="105"/>
      <c r="I919" s="105"/>
      <c r="J919" s="105"/>
      <c r="K919" s="105"/>
      <c r="L919" s="105"/>
      <c r="M919" s="105"/>
      <c r="N919" s="105"/>
    </row>
    <row r="920" spans="1:14" x14ac:dyDescent="0.25">
      <c r="A920" s="105"/>
      <c r="B920" s="105"/>
      <c r="C920" s="105"/>
      <c r="D920" s="105"/>
      <c r="E920" s="105"/>
      <c r="F920" s="105"/>
      <c r="G920" s="105"/>
      <c r="H920" s="105"/>
      <c r="I920" s="105"/>
      <c r="J920" s="105"/>
      <c r="K920" s="105"/>
      <c r="L920" s="105"/>
      <c r="M920" s="105"/>
      <c r="N920" s="105"/>
    </row>
    <row r="921" spans="1:14" x14ac:dyDescent="0.25">
      <c r="A921" s="105"/>
      <c r="B921" s="105"/>
      <c r="C921" s="105"/>
      <c r="D921" s="105"/>
      <c r="E921" s="105"/>
      <c r="F921" s="105"/>
      <c r="G921" s="105"/>
      <c r="H921" s="105"/>
      <c r="I921" s="105"/>
      <c r="J921" s="105"/>
      <c r="K921" s="105"/>
      <c r="L921" s="105"/>
      <c r="M921" s="105"/>
      <c r="N921" s="105"/>
    </row>
    <row r="922" spans="1:14" x14ac:dyDescent="0.25">
      <c r="A922" s="105"/>
      <c r="B922" s="105"/>
      <c r="C922" s="105"/>
      <c r="D922" s="105"/>
      <c r="E922" s="105"/>
      <c r="F922" s="105"/>
      <c r="G922" s="105"/>
      <c r="H922" s="105"/>
      <c r="I922" s="105"/>
      <c r="J922" s="105"/>
      <c r="K922" s="105"/>
      <c r="L922" s="105"/>
      <c r="M922" s="105"/>
      <c r="N922" s="105"/>
    </row>
    <row r="923" spans="1:14" x14ac:dyDescent="0.25">
      <c r="A923" s="105"/>
      <c r="B923" s="105"/>
      <c r="C923" s="105"/>
      <c r="D923" s="105"/>
      <c r="E923" s="105"/>
      <c r="F923" s="105"/>
      <c r="G923" s="105"/>
      <c r="H923" s="105"/>
      <c r="I923" s="105"/>
      <c r="J923" s="105"/>
      <c r="K923" s="105"/>
      <c r="L923" s="105"/>
      <c r="M923" s="105"/>
      <c r="N923" s="105"/>
    </row>
    <row r="924" spans="1:14" x14ac:dyDescent="0.25">
      <c r="A924" s="105"/>
      <c r="B924" s="105"/>
      <c r="C924" s="105"/>
      <c r="D924" s="105"/>
      <c r="E924" s="105"/>
      <c r="F924" s="105"/>
      <c r="G924" s="105"/>
      <c r="H924" s="105"/>
      <c r="I924" s="105"/>
      <c r="J924" s="105"/>
      <c r="K924" s="105"/>
      <c r="L924" s="105"/>
      <c r="M924" s="105"/>
      <c r="N924" s="105"/>
    </row>
    <row r="925" spans="1:14" x14ac:dyDescent="0.25">
      <c r="A925" s="105"/>
      <c r="B925" s="105"/>
      <c r="C925" s="105"/>
      <c r="D925" s="105"/>
      <c r="E925" s="105"/>
      <c r="F925" s="105"/>
      <c r="G925" s="105"/>
      <c r="H925" s="105"/>
      <c r="I925" s="105"/>
      <c r="J925" s="105"/>
      <c r="K925" s="105"/>
      <c r="L925" s="105"/>
      <c r="M925" s="105"/>
      <c r="N925" s="105"/>
    </row>
    <row r="926" spans="1:14" x14ac:dyDescent="0.25">
      <c r="A926" s="105"/>
      <c r="B926" s="105"/>
      <c r="C926" s="105"/>
      <c r="D926" s="105"/>
      <c r="E926" s="105"/>
      <c r="F926" s="105"/>
      <c r="G926" s="105"/>
      <c r="H926" s="105"/>
      <c r="I926" s="105"/>
      <c r="J926" s="105"/>
      <c r="K926" s="105"/>
      <c r="L926" s="105"/>
      <c r="M926" s="105"/>
      <c r="N926" s="105"/>
    </row>
    <row r="927" spans="1:14" x14ac:dyDescent="0.25">
      <c r="A927" s="105"/>
      <c r="B927" s="105"/>
      <c r="C927" s="105"/>
      <c r="D927" s="105"/>
      <c r="E927" s="105"/>
      <c r="F927" s="105"/>
      <c r="G927" s="105"/>
      <c r="H927" s="105"/>
      <c r="I927" s="105"/>
      <c r="J927" s="105"/>
      <c r="K927" s="105"/>
      <c r="L927" s="105"/>
      <c r="M927" s="105"/>
      <c r="N927" s="105"/>
    </row>
    <row r="928" spans="1:14" x14ac:dyDescent="0.25">
      <c r="A928" s="105"/>
      <c r="B928" s="105"/>
      <c r="C928" s="105"/>
      <c r="D928" s="105"/>
      <c r="E928" s="105"/>
      <c r="F928" s="105"/>
      <c r="G928" s="105"/>
      <c r="H928" s="105"/>
      <c r="I928" s="105"/>
      <c r="J928" s="105"/>
      <c r="K928" s="105"/>
      <c r="L928" s="105"/>
      <c r="M928" s="105"/>
      <c r="N928" s="105"/>
    </row>
    <row r="929" spans="1:14" x14ac:dyDescent="0.25">
      <c r="A929" s="105"/>
      <c r="B929" s="105"/>
      <c r="C929" s="105"/>
      <c r="D929" s="105"/>
      <c r="E929" s="105"/>
      <c r="F929" s="105"/>
      <c r="G929" s="105"/>
      <c r="H929" s="105"/>
      <c r="I929" s="105"/>
      <c r="J929" s="105"/>
      <c r="K929" s="105"/>
      <c r="L929" s="105"/>
      <c r="M929" s="105"/>
      <c r="N929" s="105"/>
    </row>
    <row r="930" spans="1:14" x14ac:dyDescent="0.25">
      <c r="A930" s="105"/>
      <c r="B930" s="105"/>
      <c r="C930" s="105"/>
      <c r="D930" s="105"/>
      <c r="E930" s="105"/>
      <c r="F930" s="105"/>
      <c r="G930" s="105"/>
      <c r="H930" s="105"/>
      <c r="I930" s="105"/>
      <c r="J930" s="105"/>
      <c r="K930" s="105"/>
      <c r="L930" s="105"/>
      <c r="M930" s="105"/>
      <c r="N930" s="105"/>
    </row>
    <row r="931" spans="1:14" x14ac:dyDescent="0.25">
      <c r="A931" s="105"/>
      <c r="B931" s="105"/>
      <c r="C931" s="105"/>
      <c r="D931" s="105"/>
      <c r="E931" s="105"/>
      <c r="F931" s="105"/>
      <c r="G931" s="105"/>
      <c r="H931" s="105"/>
      <c r="I931" s="105"/>
      <c r="J931" s="105"/>
      <c r="K931" s="105"/>
      <c r="L931" s="105"/>
      <c r="M931" s="105"/>
      <c r="N931" s="105"/>
    </row>
    <row r="932" spans="1:14" x14ac:dyDescent="0.25">
      <c r="A932" s="105"/>
      <c r="B932" s="105"/>
      <c r="C932" s="105"/>
      <c r="D932" s="105"/>
      <c r="E932" s="105"/>
      <c r="F932" s="105"/>
      <c r="G932" s="105"/>
      <c r="H932" s="105"/>
      <c r="I932" s="105"/>
      <c r="J932" s="105"/>
      <c r="K932" s="105"/>
      <c r="L932" s="105"/>
      <c r="M932" s="105"/>
      <c r="N932" s="105"/>
    </row>
    <row r="933" spans="1:14" x14ac:dyDescent="0.25">
      <c r="A933" s="105"/>
      <c r="B933" s="105"/>
      <c r="C933" s="105"/>
      <c r="D933" s="105"/>
      <c r="E933" s="105"/>
      <c r="F933" s="105"/>
      <c r="G933" s="105"/>
      <c r="H933" s="105"/>
      <c r="I933" s="105"/>
      <c r="J933" s="105"/>
      <c r="K933" s="105"/>
      <c r="L933" s="105"/>
      <c r="M933" s="105"/>
      <c r="N933" s="105"/>
    </row>
    <row r="934" spans="1:14" x14ac:dyDescent="0.25">
      <c r="A934" s="105"/>
      <c r="B934" s="105"/>
      <c r="C934" s="105"/>
      <c r="D934" s="105"/>
      <c r="E934" s="105"/>
      <c r="F934" s="105"/>
      <c r="G934" s="105"/>
      <c r="H934" s="105"/>
      <c r="I934" s="105"/>
      <c r="J934" s="105"/>
      <c r="K934" s="105"/>
      <c r="L934" s="105"/>
      <c r="M934" s="105"/>
      <c r="N934" s="105"/>
    </row>
    <row r="935" spans="1:14" x14ac:dyDescent="0.25">
      <c r="A935" s="105"/>
      <c r="B935" s="105"/>
      <c r="C935" s="105"/>
      <c r="D935" s="105"/>
      <c r="E935" s="105"/>
      <c r="F935" s="105"/>
      <c r="G935" s="105"/>
      <c r="H935" s="105"/>
      <c r="I935" s="105"/>
      <c r="J935" s="105"/>
      <c r="K935" s="105"/>
      <c r="L935" s="105"/>
      <c r="M935" s="105"/>
      <c r="N935" s="105"/>
    </row>
    <row r="936" spans="1:14" x14ac:dyDescent="0.25">
      <c r="A936" s="105"/>
      <c r="B936" s="105"/>
      <c r="C936" s="105"/>
      <c r="D936" s="105"/>
      <c r="E936" s="105"/>
      <c r="F936" s="105"/>
      <c r="G936" s="105"/>
      <c r="H936" s="105"/>
      <c r="I936" s="105"/>
      <c r="J936" s="105"/>
      <c r="K936" s="105"/>
      <c r="L936" s="105"/>
      <c r="M936" s="105"/>
      <c r="N936" s="105"/>
    </row>
    <row r="937" spans="1:14" x14ac:dyDescent="0.25">
      <c r="A937" s="105"/>
      <c r="B937" s="105"/>
      <c r="C937" s="105"/>
      <c r="D937" s="105"/>
      <c r="E937" s="105"/>
      <c r="F937" s="105"/>
      <c r="G937" s="105"/>
      <c r="H937" s="105"/>
      <c r="I937" s="105"/>
      <c r="J937" s="105"/>
      <c r="K937" s="105"/>
      <c r="L937" s="105"/>
      <c r="M937" s="105"/>
      <c r="N937" s="105"/>
    </row>
    <row r="938" spans="1:14" x14ac:dyDescent="0.25">
      <c r="A938" s="105"/>
      <c r="B938" s="105"/>
      <c r="C938" s="105"/>
      <c r="D938" s="105"/>
      <c r="E938" s="105"/>
      <c r="F938" s="105"/>
      <c r="G938" s="105"/>
      <c r="H938" s="105"/>
      <c r="I938" s="105"/>
      <c r="J938" s="105"/>
      <c r="K938" s="105"/>
      <c r="L938" s="105"/>
      <c r="M938" s="105"/>
      <c r="N938" s="105"/>
    </row>
    <row r="939" spans="1:14" x14ac:dyDescent="0.25">
      <c r="A939" s="105"/>
      <c r="B939" s="105"/>
      <c r="C939" s="105"/>
      <c r="D939" s="105"/>
      <c r="E939" s="105"/>
      <c r="F939" s="105"/>
      <c r="G939" s="105"/>
      <c r="H939" s="105"/>
      <c r="I939" s="105"/>
      <c r="J939" s="105"/>
      <c r="K939" s="105"/>
      <c r="L939" s="105"/>
      <c r="M939" s="105"/>
      <c r="N939" s="105"/>
    </row>
    <row r="940" spans="1:14" x14ac:dyDescent="0.25">
      <c r="A940" s="105"/>
      <c r="B940" s="105"/>
      <c r="C940" s="105"/>
      <c r="D940" s="105"/>
      <c r="E940" s="105"/>
      <c r="F940" s="105"/>
      <c r="G940" s="105"/>
      <c r="H940" s="105"/>
      <c r="I940" s="105"/>
      <c r="J940" s="105"/>
      <c r="K940" s="105"/>
      <c r="L940" s="105"/>
      <c r="M940" s="105"/>
      <c r="N940" s="105"/>
    </row>
    <row r="941" spans="1:14" x14ac:dyDescent="0.25">
      <c r="A941" s="105"/>
      <c r="B941" s="105"/>
      <c r="C941" s="105"/>
      <c r="D941" s="105"/>
      <c r="E941" s="105"/>
      <c r="F941" s="105"/>
      <c r="G941" s="105"/>
      <c r="H941" s="105"/>
      <c r="I941" s="105"/>
      <c r="J941" s="105"/>
      <c r="K941" s="105"/>
      <c r="L941" s="105"/>
      <c r="M941" s="105"/>
      <c r="N941" s="105"/>
    </row>
    <row r="942" spans="1:14" x14ac:dyDescent="0.25">
      <c r="A942" s="105"/>
      <c r="B942" s="105"/>
      <c r="C942" s="105"/>
      <c r="D942" s="105"/>
      <c r="E942" s="105"/>
      <c r="F942" s="105"/>
      <c r="G942" s="105"/>
      <c r="H942" s="105"/>
      <c r="I942" s="105"/>
      <c r="J942" s="105"/>
      <c r="K942" s="105"/>
      <c r="L942" s="105"/>
      <c r="M942" s="105"/>
      <c r="N942" s="105"/>
    </row>
    <row r="943" spans="1:14" x14ac:dyDescent="0.25">
      <c r="A943" s="105"/>
      <c r="B943" s="105"/>
      <c r="C943" s="105"/>
      <c r="D943" s="105"/>
      <c r="E943" s="105"/>
      <c r="F943" s="105"/>
      <c r="G943" s="105"/>
      <c r="H943" s="105"/>
      <c r="I943" s="105"/>
      <c r="J943" s="105"/>
      <c r="K943" s="105"/>
      <c r="L943" s="105"/>
      <c r="M943" s="105"/>
      <c r="N943" s="105"/>
    </row>
    <row r="944" spans="1:14" x14ac:dyDescent="0.25">
      <c r="A944" s="105"/>
      <c r="B944" s="105"/>
      <c r="C944" s="105"/>
      <c r="D944" s="105"/>
      <c r="E944" s="105"/>
      <c r="F944" s="105"/>
      <c r="G944" s="105"/>
      <c r="H944" s="105"/>
      <c r="I944" s="105"/>
      <c r="J944" s="105"/>
      <c r="K944" s="105"/>
      <c r="L944" s="105"/>
      <c r="M944" s="105"/>
      <c r="N944" s="105"/>
    </row>
    <row r="945" spans="1:14" x14ac:dyDescent="0.25">
      <c r="A945" s="105"/>
      <c r="B945" s="105"/>
      <c r="C945" s="105"/>
      <c r="D945" s="105"/>
      <c r="E945" s="105"/>
      <c r="F945" s="105"/>
      <c r="G945" s="105"/>
      <c r="H945" s="105"/>
      <c r="I945" s="105"/>
      <c r="J945" s="105"/>
      <c r="K945" s="105"/>
      <c r="L945" s="105"/>
      <c r="M945" s="105"/>
      <c r="N945" s="105"/>
    </row>
    <row r="946" spans="1:14" x14ac:dyDescent="0.25">
      <c r="A946" s="105"/>
      <c r="B946" s="105"/>
      <c r="C946" s="105"/>
      <c r="D946" s="105"/>
      <c r="E946" s="105"/>
      <c r="F946" s="105"/>
      <c r="G946" s="105"/>
      <c r="H946" s="105"/>
      <c r="I946" s="105"/>
      <c r="J946" s="105"/>
      <c r="K946" s="105"/>
      <c r="L946" s="105"/>
      <c r="M946" s="105"/>
      <c r="N946" s="105"/>
    </row>
    <row r="947" spans="1:14" x14ac:dyDescent="0.25">
      <c r="A947" s="105"/>
      <c r="B947" s="105"/>
      <c r="C947" s="105"/>
      <c r="D947" s="105"/>
      <c r="E947" s="105"/>
      <c r="F947" s="105"/>
      <c r="G947" s="105"/>
      <c r="H947" s="105"/>
      <c r="I947" s="105"/>
      <c r="J947" s="105"/>
      <c r="K947" s="105"/>
      <c r="L947" s="105"/>
      <c r="M947" s="105"/>
      <c r="N947" s="105"/>
    </row>
    <row r="948" spans="1:14" x14ac:dyDescent="0.25">
      <c r="A948" s="105"/>
      <c r="B948" s="105"/>
      <c r="C948" s="105"/>
      <c r="D948" s="105"/>
      <c r="E948" s="105"/>
      <c r="F948" s="105"/>
      <c r="G948" s="105"/>
      <c r="H948" s="105"/>
      <c r="I948" s="105"/>
      <c r="J948" s="105"/>
      <c r="K948" s="105"/>
      <c r="L948" s="105"/>
      <c r="M948" s="105"/>
      <c r="N948" s="105"/>
    </row>
    <row r="949" spans="1:14" x14ac:dyDescent="0.25">
      <c r="A949" s="105"/>
      <c r="B949" s="105"/>
      <c r="C949" s="105"/>
      <c r="D949" s="105"/>
      <c r="E949" s="105"/>
      <c r="F949" s="105"/>
      <c r="G949" s="105"/>
      <c r="H949" s="105"/>
      <c r="I949" s="105"/>
      <c r="J949" s="105"/>
      <c r="K949" s="105"/>
      <c r="L949" s="105"/>
      <c r="M949" s="105"/>
      <c r="N949" s="105"/>
    </row>
    <row r="950" spans="1:14" x14ac:dyDescent="0.25">
      <c r="A950" s="105"/>
      <c r="B950" s="105"/>
      <c r="C950" s="105"/>
      <c r="D950" s="105"/>
      <c r="E950" s="105"/>
      <c r="F950" s="105"/>
      <c r="G950" s="105"/>
      <c r="H950" s="105"/>
      <c r="I950" s="105"/>
      <c r="J950" s="105"/>
      <c r="K950" s="105"/>
      <c r="L950" s="105"/>
      <c r="M950" s="105"/>
      <c r="N950" s="105"/>
    </row>
    <row r="951" spans="1:14" x14ac:dyDescent="0.25">
      <c r="A951" s="105"/>
      <c r="B951" s="105"/>
      <c r="C951" s="105"/>
      <c r="D951" s="105"/>
      <c r="E951" s="105"/>
      <c r="F951" s="105"/>
      <c r="G951" s="105"/>
      <c r="H951" s="105"/>
      <c r="I951" s="105"/>
      <c r="J951" s="105"/>
      <c r="K951" s="105"/>
      <c r="L951" s="105"/>
      <c r="M951" s="105"/>
      <c r="N951" s="105"/>
    </row>
    <row r="952" spans="1:14" x14ac:dyDescent="0.25">
      <c r="A952" s="105"/>
      <c r="B952" s="105"/>
      <c r="C952" s="105"/>
      <c r="D952" s="105"/>
      <c r="E952" s="105"/>
      <c r="F952" s="105"/>
      <c r="G952" s="105"/>
      <c r="H952" s="105"/>
      <c r="I952" s="105"/>
      <c r="J952" s="105"/>
      <c r="K952" s="105"/>
      <c r="L952" s="105"/>
      <c r="M952" s="105"/>
      <c r="N952" s="105"/>
    </row>
    <row r="953" spans="1:14" x14ac:dyDescent="0.25">
      <c r="A953" s="105"/>
      <c r="B953" s="105"/>
      <c r="C953" s="105"/>
      <c r="D953" s="105"/>
      <c r="E953" s="105"/>
      <c r="F953" s="105"/>
      <c r="G953" s="105"/>
      <c r="H953" s="105"/>
      <c r="I953" s="105"/>
      <c r="J953" s="105"/>
      <c r="K953" s="105"/>
      <c r="L953" s="105"/>
      <c r="M953" s="105"/>
      <c r="N953" s="105"/>
    </row>
    <row r="954" spans="1:14" x14ac:dyDescent="0.25">
      <c r="A954" s="105"/>
      <c r="B954" s="105"/>
      <c r="C954" s="105"/>
      <c r="D954" s="105"/>
      <c r="E954" s="105"/>
      <c r="F954" s="105"/>
      <c r="G954" s="105"/>
      <c r="H954" s="105"/>
      <c r="I954" s="105"/>
      <c r="J954" s="105"/>
      <c r="K954" s="105"/>
      <c r="L954" s="105"/>
      <c r="M954" s="105"/>
      <c r="N954" s="105"/>
    </row>
    <row r="955" spans="1:14" x14ac:dyDescent="0.25">
      <c r="A955" s="105"/>
      <c r="B955" s="105"/>
      <c r="C955" s="105"/>
      <c r="D955" s="105"/>
      <c r="E955" s="105"/>
      <c r="F955" s="105"/>
      <c r="G955" s="105"/>
      <c r="H955" s="105"/>
      <c r="I955" s="105"/>
      <c r="J955" s="105"/>
      <c r="K955" s="105"/>
      <c r="L955" s="105"/>
      <c r="M955" s="105"/>
      <c r="N955" s="105"/>
    </row>
    <row r="956" spans="1:14" x14ac:dyDescent="0.25">
      <c r="A956" s="105"/>
      <c r="B956" s="105"/>
      <c r="C956" s="105"/>
      <c r="D956" s="105"/>
      <c r="E956" s="105"/>
      <c r="F956" s="105"/>
      <c r="G956" s="105"/>
      <c r="H956" s="105"/>
      <c r="I956" s="105"/>
      <c r="J956" s="105"/>
      <c r="K956" s="105"/>
      <c r="L956" s="105"/>
      <c r="M956" s="105"/>
      <c r="N956" s="105"/>
    </row>
    <row r="957" spans="1:14" x14ac:dyDescent="0.25">
      <c r="A957" s="105"/>
      <c r="B957" s="105"/>
      <c r="C957" s="105"/>
      <c r="D957" s="105"/>
      <c r="E957" s="105"/>
      <c r="F957" s="105"/>
      <c r="G957" s="105"/>
      <c r="H957" s="105"/>
      <c r="I957" s="105"/>
      <c r="J957" s="105"/>
      <c r="K957" s="105"/>
      <c r="L957" s="105"/>
      <c r="M957" s="105"/>
      <c r="N957" s="105"/>
    </row>
    <row r="958" spans="1:14" x14ac:dyDescent="0.25">
      <c r="A958" s="105"/>
      <c r="B958" s="105"/>
      <c r="C958" s="105"/>
      <c r="D958" s="105"/>
      <c r="E958" s="105"/>
      <c r="F958" s="105"/>
      <c r="G958" s="105"/>
      <c r="H958" s="105"/>
      <c r="I958" s="105"/>
      <c r="J958" s="105"/>
      <c r="K958" s="105"/>
      <c r="L958" s="105"/>
      <c r="M958" s="105"/>
      <c r="N958" s="105"/>
    </row>
    <row r="959" spans="1:14" x14ac:dyDescent="0.25">
      <c r="A959" s="105"/>
      <c r="B959" s="105"/>
      <c r="C959" s="105"/>
      <c r="D959" s="105"/>
      <c r="E959" s="105"/>
      <c r="F959" s="105"/>
      <c r="G959" s="105"/>
      <c r="H959" s="105"/>
      <c r="I959" s="105"/>
      <c r="J959" s="105"/>
      <c r="K959" s="105"/>
      <c r="L959" s="105"/>
      <c r="M959" s="105"/>
      <c r="N959" s="105"/>
    </row>
    <row r="960" spans="1:14" x14ac:dyDescent="0.25">
      <c r="A960" s="105"/>
      <c r="B960" s="105"/>
      <c r="C960" s="105"/>
      <c r="D960" s="105"/>
      <c r="E960" s="105"/>
      <c r="F960" s="105"/>
      <c r="G960" s="105"/>
      <c r="H960" s="105"/>
      <c r="I960" s="105"/>
      <c r="J960" s="105"/>
      <c r="K960" s="105"/>
      <c r="L960" s="105"/>
      <c r="M960" s="105"/>
      <c r="N960" s="105"/>
    </row>
    <row r="961" spans="1:14" x14ac:dyDescent="0.25">
      <c r="A961" s="105"/>
      <c r="B961" s="105"/>
      <c r="C961" s="105"/>
      <c r="D961" s="105"/>
      <c r="E961" s="105"/>
      <c r="F961" s="105"/>
      <c r="G961" s="105"/>
      <c r="H961" s="105"/>
      <c r="I961" s="105"/>
      <c r="J961" s="105"/>
      <c r="K961" s="105"/>
      <c r="L961" s="105"/>
      <c r="M961" s="105"/>
      <c r="N961" s="105"/>
    </row>
    <row r="962" spans="1:14" x14ac:dyDescent="0.25">
      <c r="A962" s="105"/>
      <c r="B962" s="105"/>
      <c r="C962" s="105"/>
      <c r="D962" s="105"/>
      <c r="E962" s="105"/>
      <c r="F962" s="105"/>
      <c r="G962" s="105"/>
      <c r="H962" s="105"/>
      <c r="I962" s="105"/>
      <c r="J962" s="105"/>
      <c r="K962" s="105"/>
      <c r="L962" s="105"/>
      <c r="M962" s="105"/>
      <c r="N962" s="105"/>
    </row>
    <row r="963" spans="1:14" x14ac:dyDescent="0.25">
      <c r="A963" s="105"/>
      <c r="B963" s="105"/>
      <c r="C963" s="105"/>
      <c r="D963" s="105"/>
      <c r="E963" s="105"/>
      <c r="F963" s="105"/>
      <c r="G963" s="105"/>
      <c r="H963" s="105"/>
      <c r="I963" s="105"/>
      <c r="J963" s="105"/>
      <c r="K963" s="105"/>
      <c r="L963" s="105"/>
      <c r="M963" s="105"/>
      <c r="N963" s="105"/>
    </row>
    <row r="964" spans="1:14" x14ac:dyDescent="0.25">
      <c r="A964" s="105"/>
      <c r="B964" s="105"/>
      <c r="C964" s="105"/>
      <c r="D964" s="105"/>
      <c r="E964" s="105"/>
      <c r="F964" s="105"/>
      <c r="G964" s="105"/>
      <c r="H964" s="105"/>
      <c r="I964" s="105"/>
      <c r="J964" s="105"/>
      <c r="K964" s="105"/>
      <c r="L964" s="105"/>
      <c r="M964" s="105"/>
      <c r="N964" s="105"/>
    </row>
    <row r="965" spans="1:14" x14ac:dyDescent="0.25">
      <c r="A965" s="105"/>
      <c r="B965" s="105"/>
      <c r="C965" s="105"/>
      <c r="D965" s="105"/>
      <c r="E965" s="105"/>
      <c r="F965" s="105"/>
      <c r="G965" s="105"/>
      <c r="H965" s="105"/>
      <c r="I965" s="105"/>
      <c r="J965" s="105"/>
      <c r="K965" s="105"/>
      <c r="L965" s="105"/>
      <c r="M965" s="105"/>
      <c r="N965" s="105"/>
    </row>
    <row r="966" spans="1:14" x14ac:dyDescent="0.25">
      <c r="A966" s="105"/>
      <c r="B966" s="105"/>
      <c r="C966" s="105"/>
      <c r="D966" s="105"/>
      <c r="E966" s="105"/>
      <c r="F966" s="105"/>
      <c r="G966" s="105"/>
      <c r="H966" s="105"/>
      <c r="I966" s="105"/>
      <c r="J966" s="105"/>
      <c r="K966" s="105"/>
      <c r="L966" s="105"/>
      <c r="M966" s="105"/>
      <c r="N966" s="105"/>
    </row>
    <row r="967" spans="1:14" x14ac:dyDescent="0.25">
      <c r="A967" s="105"/>
      <c r="B967" s="105"/>
      <c r="C967" s="105"/>
      <c r="D967" s="105"/>
      <c r="E967" s="105"/>
      <c r="F967" s="105"/>
      <c r="G967" s="105"/>
      <c r="H967" s="105"/>
      <c r="I967" s="105"/>
      <c r="J967" s="105"/>
      <c r="K967" s="105"/>
      <c r="L967" s="105"/>
      <c r="M967" s="105"/>
      <c r="N967" s="105"/>
    </row>
    <row r="968" spans="1:14" x14ac:dyDescent="0.25">
      <c r="A968" s="105"/>
      <c r="B968" s="105"/>
      <c r="C968" s="105"/>
      <c r="D968" s="105"/>
      <c r="E968" s="105"/>
      <c r="F968" s="105"/>
      <c r="G968" s="105"/>
      <c r="H968" s="105"/>
      <c r="I968" s="105"/>
      <c r="J968" s="105"/>
      <c r="K968" s="105"/>
      <c r="L968" s="105"/>
      <c r="M968" s="105"/>
      <c r="N968" s="105"/>
    </row>
    <row r="969" spans="1:14" x14ac:dyDescent="0.25">
      <c r="A969" s="105"/>
      <c r="B969" s="105"/>
      <c r="C969" s="105"/>
      <c r="D969" s="105"/>
      <c r="E969" s="105"/>
      <c r="F969" s="105"/>
      <c r="G969" s="105"/>
      <c r="H969" s="105"/>
      <c r="I969" s="105"/>
      <c r="J969" s="105"/>
      <c r="K969" s="105"/>
      <c r="L969" s="105"/>
      <c r="M969" s="105"/>
      <c r="N969" s="105"/>
    </row>
    <row r="970" spans="1:14" x14ac:dyDescent="0.25">
      <c r="A970" s="105"/>
      <c r="B970" s="105"/>
      <c r="C970" s="105"/>
      <c r="D970" s="105"/>
      <c r="E970" s="105"/>
      <c r="F970" s="105"/>
      <c r="G970" s="105"/>
      <c r="H970" s="105"/>
      <c r="I970" s="105"/>
      <c r="J970" s="105"/>
      <c r="K970" s="105"/>
      <c r="L970" s="105"/>
      <c r="M970" s="105"/>
      <c r="N970" s="105"/>
    </row>
    <row r="971" spans="1:14" x14ac:dyDescent="0.25">
      <c r="A971" s="105"/>
      <c r="B971" s="105"/>
      <c r="C971" s="105"/>
      <c r="D971" s="105"/>
      <c r="E971" s="105"/>
      <c r="F971" s="105"/>
      <c r="G971" s="105"/>
      <c r="H971" s="105"/>
      <c r="I971" s="105"/>
      <c r="J971" s="105"/>
      <c r="K971" s="105"/>
      <c r="L971" s="105"/>
      <c r="M971" s="105"/>
      <c r="N971" s="105"/>
    </row>
    <row r="972" spans="1:14" x14ac:dyDescent="0.25">
      <c r="A972" s="105"/>
      <c r="B972" s="105"/>
      <c r="C972" s="105"/>
      <c r="D972" s="105"/>
      <c r="E972" s="105"/>
      <c r="F972" s="105"/>
      <c r="G972" s="105"/>
      <c r="H972" s="105"/>
      <c r="I972" s="105"/>
      <c r="J972" s="105"/>
      <c r="K972" s="105"/>
      <c r="L972" s="105"/>
      <c r="M972" s="105"/>
      <c r="N972" s="105"/>
    </row>
    <row r="973" spans="1:14" x14ac:dyDescent="0.25">
      <c r="A973" s="105"/>
      <c r="B973" s="105"/>
      <c r="C973" s="105"/>
      <c r="D973" s="105"/>
      <c r="E973" s="105"/>
      <c r="F973" s="105"/>
      <c r="G973" s="105"/>
      <c r="H973" s="105"/>
      <c r="I973" s="105"/>
      <c r="J973" s="105"/>
      <c r="K973" s="105"/>
      <c r="L973" s="105"/>
      <c r="M973" s="105"/>
      <c r="N973" s="105"/>
    </row>
    <row r="974" spans="1:14" x14ac:dyDescent="0.25">
      <c r="A974" s="105"/>
      <c r="B974" s="105"/>
      <c r="C974" s="105"/>
      <c r="D974" s="105"/>
      <c r="E974" s="105"/>
      <c r="F974" s="105"/>
      <c r="G974" s="105"/>
      <c r="H974" s="105"/>
      <c r="I974" s="105"/>
      <c r="J974" s="105"/>
      <c r="K974" s="105"/>
      <c r="L974" s="105"/>
      <c r="M974" s="105"/>
      <c r="N974" s="105"/>
    </row>
    <row r="975" spans="1:14" x14ac:dyDescent="0.25">
      <c r="A975" s="105"/>
      <c r="B975" s="105"/>
      <c r="C975" s="105"/>
      <c r="D975" s="105"/>
      <c r="E975" s="105"/>
      <c r="F975" s="105"/>
      <c r="G975" s="105"/>
      <c r="H975" s="105"/>
      <c r="I975" s="105"/>
      <c r="J975" s="105"/>
      <c r="K975" s="105"/>
      <c r="L975" s="105"/>
      <c r="M975" s="105"/>
      <c r="N975" s="105"/>
    </row>
    <row r="976" spans="1:14" x14ac:dyDescent="0.25">
      <c r="A976" s="105"/>
      <c r="B976" s="105"/>
      <c r="C976" s="105"/>
      <c r="D976" s="105"/>
      <c r="E976" s="105"/>
      <c r="F976" s="105"/>
      <c r="G976" s="105"/>
      <c r="H976" s="105"/>
      <c r="I976" s="105"/>
      <c r="J976" s="105"/>
      <c r="K976" s="105"/>
      <c r="L976" s="105"/>
      <c r="M976" s="105"/>
      <c r="N976" s="105"/>
    </row>
    <row r="977" spans="1:14" x14ac:dyDescent="0.25">
      <c r="A977" s="105"/>
      <c r="B977" s="105"/>
      <c r="C977" s="105"/>
      <c r="D977" s="105"/>
      <c r="E977" s="105"/>
      <c r="F977" s="105"/>
      <c r="G977" s="105"/>
      <c r="H977" s="105"/>
      <c r="I977" s="105"/>
      <c r="J977" s="105"/>
      <c r="K977" s="105"/>
      <c r="L977" s="105"/>
      <c r="M977" s="105"/>
      <c r="N977" s="105"/>
    </row>
    <row r="978" spans="1:14" x14ac:dyDescent="0.25">
      <c r="A978" s="105"/>
      <c r="B978" s="105"/>
      <c r="C978" s="105"/>
      <c r="D978" s="105"/>
      <c r="E978" s="105"/>
      <c r="F978" s="105"/>
      <c r="G978" s="105"/>
      <c r="H978" s="105"/>
      <c r="I978" s="105"/>
      <c r="J978" s="105"/>
      <c r="K978" s="105"/>
      <c r="L978" s="105"/>
      <c r="M978" s="105"/>
      <c r="N978" s="105"/>
    </row>
    <row r="979" spans="1:14" x14ac:dyDescent="0.25">
      <c r="A979" s="105"/>
      <c r="B979" s="105"/>
      <c r="C979" s="105"/>
      <c r="D979" s="105"/>
      <c r="E979" s="105"/>
      <c r="F979" s="105"/>
      <c r="G979" s="105"/>
      <c r="H979" s="105"/>
      <c r="I979" s="105"/>
      <c r="J979" s="105"/>
      <c r="K979" s="105"/>
      <c r="L979" s="105"/>
      <c r="M979" s="105"/>
      <c r="N979" s="105"/>
    </row>
    <row r="980" spans="1:14" x14ac:dyDescent="0.25">
      <c r="A980" s="105"/>
      <c r="B980" s="105"/>
      <c r="C980" s="105"/>
      <c r="D980" s="105"/>
      <c r="E980" s="105"/>
      <c r="F980" s="105"/>
      <c r="G980" s="105"/>
      <c r="H980" s="105"/>
      <c r="I980" s="105"/>
      <c r="J980" s="105"/>
      <c r="K980" s="105"/>
      <c r="L980" s="105"/>
      <c r="M980" s="105"/>
      <c r="N980" s="105"/>
    </row>
    <row r="981" spans="1:14" x14ac:dyDescent="0.25">
      <c r="A981" s="105"/>
      <c r="B981" s="105"/>
      <c r="C981" s="105"/>
      <c r="D981" s="105"/>
      <c r="E981" s="105"/>
      <c r="F981" s="105"/>
      <c r="G981" s="105"/>
      <c r="H981" s="105"/>
      <c r="I981" s="105"/>
      <c r="J981" s="105"/>
      <c r="K981" s="105"/>
      <c r="L981" s="105"/>
      <c r="M981" s="105"/>
      <c r="N981" s="105"/>
    </row>
    <row r="982" spans="1:14" x14ac:dyDescent="0.25">
      <c r="A982" s="105"/>
      <c r="B982" s="105"/>
      <c r="C982" s="105"/>
      <c r="D982" s="105"/>
      <c r="E982" s="105"/>
      <c r="F982" s="105"/>
      <c r="G982" s="105"/>
      <c r="H982" s="105"/>
      <c r="I982" s="105"/>
      <c r="J982" s="105"/>
      <c r="K982" s="105"/>
      <c r="L982" s="105"/>
      <c r="M982" s="105"/>
      <c r="N982" s="105"/>
    </row>
    <row r="983" spans="1:14" x14ac:dyDescent="0.25">
      <c r="A983" s="105"/>
      <c r="B983" s="105"/>
      <c r="C983" s="105"/>
      <c r="D983" s="105"/>
      <c r="E983" s="105"/>
      <c r="F983" s="105"/>
      <c r="G983" s="105"/>
      <c r="H983" s="105"/>
      <c r="I983" s="105"/>
      <c r="J983" s="105"/>
      <c r="K983" s="105"/>
      <c r="L983" s="105"/>
      <c r="M983" s="105"/>
      <c r="N983" s="105"/>
    </row>
    <row r="984" spans="1:14" x14ac:dyDescent="0.25">
      <c r="A984" s="105"/>
      <c r="B984" s="105"/>
      <c r="C984" s="105"/>
      <c r="D984" s="105"/>
      <c r="E984" s="105"/>
      <c r="F984" s="105"/>
      <c r="G984" s="105"/>
      <c r="H984" s="105"/>
      <c r="I984" s="105"/>
      <c r="J984" s="105"/>
      <c r="K984" s="105"/>
      <c r="L984" s="105"/>
      <c r="M984" s="105"/>
      <c r="N984" s="105"/>
    </row>
    <row r="985" spans="1:14" x14ac:dyDescent="0.25">
      <c r="A985" s="105"/>
      <c r="B985" s="105"/>
      <c r="C985" s="105"/>
      <c r="D985" s="105"/>
      <c r="E985" s="105"/>
      <c r="F985" s="105"/>
      <c r="G985" s="105"/>
      <c r="H985" s="105"/>
      <c r="I985" s="105"/>
      <c r="J985" s="105"/>
      <c r="K985" s="105"/>
      <c r="L985" s="105"/>
      <c r="M985" s="105"/>
      <c r="N985" s="105"/>
    </row>
    <row r="986" spans="1:14" x14ac:dyDescent="0.25">
      <c r="A986" s="105"/>
      <c r="B986" s="105"/>
      <c r="C986" s="105"/>
      <c r="D986" s="105"/>
      <c r="E986" s="105"/>
      <c r="F986" s="105"/>
      <c r="G986" s="105"/>
      <c r="H986" s="105"/>
      <c r="I986" s="105"/>
      <c r="J986" s="105"/>
      <c r="K986" s="105"/>
      <c r="L986" s="105"/>
      <c r="M986" s="105"/>
      <c r="N986" s="105"/>
    </row>
    <row r="987" spans="1:14" x14ac:dyDescent="0.25">
      <c r="A987" s="105"/>
      <c r="B987" s="105"/>
      <c r="C987" s="105"/>
      <c r="D987" s="105"/>
      <c r="E987" s="105"/>
      <c r="F987" s="105"/>
      <c r="G987" s="105"/>
      <c r="H987" s="105"/>
      <c r="I987" s="105"/>
      <c r="J987" s="105"/>
      <c r="K987" s="105"/>
      <c r="L987" s="105"/>
      <c r="M987" s="105"/>
      <c r="N987" s="105"/>
    </row>
    <row r="988" spans="1:14" x14ac:dyDescent="0.25">
      <c r="A988" s="105"/>
      <c r="B988" s="105"/>
      <c r="C988" s="105"/>
      <c r="D988" s="105"/>
      <c r="E988" s="105"/>
      <c r="F988" s="105"/>
      <c r="G988" s="105"/>
      <c r="H988" s="105"/>
      <c r="I988" s="105"/>
      <c r="J988" s="105"/>
      <c r="K988" s="105"/>
      <c r="L988" s="105"/>
      <c r="M988" s="105"/>
      <c r="N988" s="105"/>
    </row>
    <row r="989" spans="1:14" x14ac:dyDescent="0.25">
      <c r="A989" s="105"/>
      <c r="B989" s="105"/>
      <c r="C989" s="105"/>
      <c r="D989" s="105"/>
      <c r="E989" s="105"/>
      <c r="F989" s="105"/>
      <c r="G989" s="105"/>
      <c r="H989" s="105"/>
      <c r="I989" s="105"/>
      <c r="J989" s="105"/>
      <c r="K989" s="105"/>
      <c r="L989" s="105"/>
      <c r="M989" s="105"/>
      <c r="N989" s="105"/>
    </row>
    <row r="990" spans="1:14" x14ac:dyDescent="0.25">
      <c r="A990" s="105"/>
      <c r="B990" s="105"/>
      <c r="C990" s="105"/>
      <c r="D990" s="105"/>
      <c r="E990" s="105"/>
      <c r="F990" s="105"/>
      <c r="G990" s="105"/>
      <c r="H990" s="105"/>
      <c r="I990" s="105"/>
      <c r="J990" s="105"/>
      <c r="K990" s="105"/>
      <c r="L990" s="105"/>
      <c r="M990" s="105"/>
      <c r="N990" s="105"/>
    </row>
    <row r="991" spans="1:14" x14ac:dyDescent="0.25">
      <c r="A991" s="105"/>
      <c r="B991" s="105"/>
      <c r="C991" s="105"/>
      <c r="D991" s="105"/>
      <c r="E991" s="105"/>
      <c r="F991" s="105"/>
      <c r="G991" s="105"/>
      <c r="H991" s="105"/>
      <c r="I991" s="105"/>
      <c r="J991" s="105"/>
      <c r="K991" s="105"/>
      <c r="L991" s="105"/>
      <c r="M991" s="105"/>
      <c r="N991" s="105"/>
    </row>
    <row r="992" spans="1:14" x14ac:dyDescent="0.25">
      <c r="A992" s="105"/>
      <c r="B992" s="105"/>
      <c r="C992" s="105"/>
      <c r="D992" s="105"/>
      <c r="E992" s="105"/>
      <c r="F992" s="105"/>
      <c r="G992" s="105"/>
      <c r="H992" s="105"/>
      <c r="I992" s="105"/>
      <c r="J992" s="105"/>
      <c r="K992" s="105"/>
      <c r="L992" s="105"/>
      <c r="M992" s="105"/>
      <c r="N992" s="105"/>
    </row>
    <row r="993" spans="1:14" x14ac:dyDescent="0.25">
      <c r="A993" s="105"/>
      <c r="B993" s="105"/>
      <c r="C993" s="105"/>
      <c r="D993" s="105"/>
      <c r="E993" s="105"/>
      <c r="F993" s="105"/>
      <c r="G993" s="105"/>
      <c r="H993" s="105"/>
      <c r="I993" s="105"/>
      <c r="J993" s="105"/>
      <c r="K993" s="105"/>
      <c r="L993" s="105"/>
      <c r="M993" s="105"/>
      <c r="N993" s="105"/>
    </row>
    <row r="994" spans="1:14" x14ac:dyDescent="0.25">
      <c r="A994" s="105"/>
      <c r="B994" s="105"/>
      <c r="C994" s="105"/>
      <c r="D994" s="105"/>
      <c r="E994" s="105"/>
      <c r="F994" s="105"/>
      <c r="G994" s="105"/>
      <c r="H994" s="105"/>
      <c r="I994" s="105"/>
      <c r="J994" s="105"/>
      <c r="K994" s="105"/>
      <c r="L994" s="105"/>
      <c r="M994" s="105"/>
      <c r="N994" s="105"/>
    </row>
    <row r="995" spans="1:14" x14ac:dyDescent="0.25">
      <c r="A995" s="105"/>
      <c r="B995" s="105"/>
      <c r="C995" s="105"/>
      <c r="D995" s="105"/>
      <c r="E995" s="105"/>
      <c r="F995" s="105"/>
      <c r="G995" s="105"/>
      <c r="H995" s="105"/>
      <c r="I995" s="105"/>
      <c r="J995" s="105"/>
      <c r="K995" s="105"/>
      <c r="L995" s="105"/>
      <c r="M995" s="105"/>
      <c r="N995" s="105"/>
    </row>
    <row r="996" spans="1:14" x14ac:dyDescent="0.25">
      <c r="A996" s="105"/>
      <c r="B996" s="105"/>
      <c r="C996" s="105"/>
      <c r="D996" s="105"/>
      <c r="E996" s="105"/>
      <c r="F996" s="105"/>
      <c r="G996" s="105"/>
      <c r="H996" s="105"/>
      <c r="I996" s="105"/>
      <c r="J996" s="105"/>
      <c r="K996" s="105"/>
      <c r="L996" s="105"/>
      <c r="M996" s="105"/>
      <c r="N996" s="105"/>
    </row>
    <row r="997" spans="1:14" x14ac:dyDescent="0.25">
      <c r="A997" s="105"/>
      <c r="B997" s="105"/>
      <c r="C997" s="105"/>
      <c r="D997" s="105"/>
      <c r="E997" s="105"/>
      <c r="F997" s="105"/>
      <c r="G997" s="105"/>
      <c r="H997" s="105"/>
      <c r="I997" s="105"/>
      <c r="J997" s="105"/>
      <c r="K997" s="105"/>
      <c r="L997" s="105"/>
      <c r="M997" s="105"/>
      <c r="N997" s="105"/>
    </row>
    <row r="998" spans="1:14" x14ac:dyDescent="0.25">
      <c r="A998" s="105"/>
      <c r="B998" s="105"/>
      <c r="C998" s="105"/>
      <c r="D998" s="105"/>
      <c r="E998" s="105"/>
      <c r="F998" s="105"/>
      <c r="G998" s="105"/>
      <c r="H998" s="105"/>
      <c r="I998" s="105"/>
      <c r="J998" s="105"/>
      <c r="K998" s="105"/>
      <c r="L998" s="105"/>
      <c r="M998" s="105"/>
      <c r="N998" s="105"/>
    </row>
    <row r="999" spans="1:14" x14ac:dyDescent="0.25">
      <c r="A999" s="105"/>
      <c r="B999" s="105"/>
      <c r="C999" s="105"/>
      <c r="D999" s="105"/>
      <c r="E999" s="105"/>
      <c r="F999" s="105"/>
      <c r="G999" s="105"/>
      <c r="H999" s="105"/>
      <c r="I999" s="105"/>
      <c r="J999" s="105"/>
      <c r="K999" s="105"/>
      <c r="L999" s="105"/>
      <c r="M999" s="105"/>
      <c r="N999" s="105"/>
    </row>
    <row r="1000" spans="1:14" x14ac:dyDescent="0.25">
      <c r="A1000" s="105"/>
      <c r="B1000" s="105"/>
      <c r="C1000" s="105"/>
      <c r="D1000" s="105"/>
      <c r="E1000" s="105"/>
      <c r="F1000" s="105"/>
      <c r="G1000" s="105"/>
      <c r="H1000" s="105"/>
      <c r="I1000" s="105"/>
      <c r="J1000" s="105"/>
      <c r="K1000" s="105"/>
      <c r="L1000" s="105"/>
      <c r="M1000" s="105"/>
      <c r="N1000" s="105"/>
    </row>
    <row r="1001" spans="1:14" x14ac:dyDescent="0.25">
      <c r="A1001" s="105"/>
      <c r="B1001" s="105"/>
      <c r="C1001" s="105"/>
      <c r="D1001" s="105"/>
      <c r="E1001" s="105"/>
      <c r="F1001" s="105"/>
      <c r="G1001" s="105"/>
      <c r="H1001" s="105"/>
      <c r="I1001" s="105"/>
      <c r="J1001" s="105"/>
      <c r="K1001" s="105"/>
      <c r="L1001" s="105"/>
      <c r="M1001" s="105"/>
      <c r="N1001" s="105"/>
    </row>
    <row r="1002" spans="1:14" x14ac:dyDescent="0.25">
      <c r="A1002" s="105"/>
      <c r="B1002" s="105"/>
      <c r="C1002" s="105"/>
      <c r="D1002" s="105"/>
      <c r="E1002" s="105"/>
      <c r="F1002" s="105"/>
      <c r="G1002" s="105"/>
      <c r="H1002" s="105"/>
      <c r="I1002" s="105"/>
      <c r="J1002" s="105"/>
      <c r="K1002" s="105"/>
      <c r="L1002" s="105"/>
      <c r="M1002" s="105"/>
      <c r="N1002" s="105"/>
    </row>
    <row r="1003" spans="1:14" x14ac:dyDescent="0.25">
      <c r="A1003" s="105"/>
      <c r="B1003" s="105"/>
      <c r="C1003" s="105"/>
      <c r="D1003" s="105"/>
      <c r="E1003" s="105"/>
      <c r="F1003" s="105"/>
      <c r="G1003" s="105"/>
      <c r="H1003" s="105"/>
      <c r="I1003" s="105"/>
      <c r="J1003" s="105"/>
      <c r="K1003" s="105"/>
      <c r="L1003" s="105"/>
      <c r="M1003" s="105"/>
      <c r="N1003" s="105"/>
    </row>
    <row r="1004" spans="1:14" x14ac:dyDescent="0.25">
      <c r="A1004" s="105"/>
      <c r="B1004" s="105"/>
      <c r="C1004" s="105"/>
      <c r="D1004" s="105"/>
      <c r="E1004" s="105"/>
      <c r="F1004" s="105"/>
      <c r="G1004" s="105"/>
      <c r="H1004" s="105"/>
      <c r="I1004" s="105"/>
      <c r="J1004" s="105"/>
      <c r="K1004" s="105"/>
      <c r="L1004" s="105"/>
      <c r="M1004" s="105"/>
      <c r="N1004" s="105"/>
    </row>
    <row r="1005" spans="1:14" x14ac:dyDescent="0.25">
      <c r="A1005" s="105"/>
      <c r="B1005" s="105"/>
      <c r="C1005" s="105"/>
      <c r="D1005" s="105"/>
      <c r="E1005" s="105"/>
      <c r="F1005" s="105"/>
      <c r="G1005" s="105"/>
      <c r="H1005" s="105"/>
      <c r="I1005" s="105"/>
      <c r="J1005" s="105"/>
      <c r="K1005" s="105"/>
      <c r="L1005" s="105"/>
      <c r="M1005" s="105"/>
      <c r="N1005" s="105"/>
    </row>
    <row r="1006" spans="1:14" x14ac:dyDescent="0.25">
      <c r="A1006" s="105"/>
      <c r="B1006" s="105"/>
      <c r="C1006" s="105"/>
      <c r="D1006" s="105"/>
      <c r="E1006" s="105"/>
      <c r="F1006" s="105"/>
      <c r="G1006" s="105"/>
      <c r="H1006" s="105"/>
      <c r="I1006" s="105"/>
      <c r="J1006" s="105"/>
      <c r="K1006" s="105"/>
      <c r="L1006" s="105"/>
      <c r="M1006" s="105"/>
      <c r="N1006" s="105"/>
    </row>
    <row r="1007" spans="1:14" x14ac:dyDescent="0.25">
      <c r="A1007" s="105"/>
      <c r="B1007" s="105"/>
      <c r="C1007" s="105"/>
      <c r="D1007" s="105"/>
      <c r="E1007" s="105"/>
      <c r="F1007" s="105"/>
      <c r="G1007" s="105"/>
      <c r="H1007" s="105"/>
      <c r="I1007" s="105"/>
      <c r="J1007" s="105"/>
      <c r="K1007" s="105"/>
      <c r="L1007" s="105"/>
      <c r="M1007" s="105"/>
      <c r="N1007" s="105"/>
    </row>
    <row r="1008" spans="1:14" x14ac:dyDescent="0.25">
      <c r="A1008" s="105"/>
      <c r="B1008" s="105"/>
      <c r="C1008" s="105"/>
      <c r="D1008" s="105"/>
      <c r="E1008" s="105"/>
      <c r="F1008" s="105"/>
      <c r="G1008" s="105"/>
      <c r="H1008" s="105"/>
      <c r="I1008" s="105"/>
      <c r="J1008" s="105"/>
      <c r="K1008" s="105"/>
      <c r="L1008" s="105"/>
      <c r="M1008" s="105"/>
      <c r="N1008" s="105"/>
    </row>
    <row r="1009" spans="1:14" x14ac:dyDescent="0.25">
      <c r="A1009" s="105"/>
      <c r="B1009" s="105"/>
      <c r="C1009" s="105"/>
      <c r="D1009" s="105"/>
      <c r="E1009" s="105"/>
      <c r="F1009" s="105"/>
      <c r="G1009" s="105"/>
      <c r="H1009" s="105"/>
      <c r="I1009" s="105"/>
      <c r="J1009" s="105"/>
      <c r="K1009" s="105"/>
      <c r="L1009" s="105"/>
      <c r="M1009" s="105"/>
      <c r="N1009" s="105"/>
    </row>
    <row r="1010" spans="1:14" x14ac:dyDescent="0.25">
      <c r="A1010" s="105"/>
      <c r="B1010" s="105"/>
      <c r="C1010" s="105"/>
      <c r="D1010" s="105"/>
      <c r="E1010" s="105"/>
      <c r="F1010" s="105"/>
      <c r="G1010" s="105"/>
      <c r="H1010" s="105"/>
      <c r="I1010" s="105"/>
      <c r="J1010" s="105"/>
      <c r="K1010" s="105"/>
      <c r="L1010" s="105"/>
      <c r="M1010" s="105"/>
      <c r="N1010" s="105"/>
    </row>
    <row r="1011" spans="1:14" x14ac:dyDescent="0.25">
      <c r="A1011" s="105"/>
      <c r="B1011" s="105"/>
      <c r="C1011" s="105"/>
      <c r="D1011" s="105"/>
      <c r="E1011" s="105"/>
      <c r="F1011" s="105"/>
      <c r="G1011" s="105"/>
      <c r="H1011" s="105"/>
      <c r="I1011" s="105"/>
      <c r="J1011" s="105"/>
      <c r="K1011" s="105"/>
      <c r="L1011" s="105"/>
      <c r="M1011" s="105"/>
      <c r="N1011" s="105"/>
    </row>
    <row r="1012" spans="1:14" x14ac:dyDescent="0.25">
      <c r="A1012" s="105"/>
      <c r="B1012" s="105"/>
      <c r="C1012" s="105"/>
      <c r="D1012" s="105"/>
      <c r="E1012" s="105"/>
      <c r="F1012" s="105"/>
      <c r="G1012" s="105"/>
      <c r="H1012" s="105"/>
      <c r="I1012" s="105"/>
      <c r="J1012" s="105"/>
      <c r="K1012" s="105"/>
      <c r="L1012" s="105"/>
      <c r="M1012" s="105"/>
      <c r="N1012" s="105"/>
    </row>
    <row r="1013" spans="1:14" x14ac:dyDescent="0.25">
      <c r="A1013" s="105"/>
      <c r="B1013" s="105"/>
      <c r="C1013" s="105"/>
      <c r="D1013" s="105"/>
      <c r="E1013" s="105"/>
      <c r="F1013" s="105"/>
      <c r="G1013" s="105"/>
      <c r="H1013" s="105"/>
      <c r="I1013" s="105"/>
      <c r="J1013" s="105"/>
      <c r="K1013" s="105"/>
      <c r="L1013" s="105"/>
      <c r="M1013" s="105"/>
      <c r="N1013" s="105"/>
    </row>
    <row r="1014" spans="1:14" x14ac:dyDescent="0.25">
      <c r="A1014" s="105"/>
      <c r="B1014" s="105"/>
      <c r="C1014" s="105"/>
      <c r="D1014" s="105"/>
      <c r="E1014" s="105"/>
      <c r="F1014" s="105"/>
      <c r="G1014" s="105"/>
      <c r="H1014" s="105"/>
      <c r="I1014" s="105"/>
      <c r="J1014" s="105"/>
      <c r="K1014" s="105"/>
      <c r="L1014" s="105"/>
      <c r="M1014" s="105"/>
      <c r="N1014" s="105"/>
    </row>
    <row r="1015" spans="1:14" x14ac:dyDescent="0.25">
      <c r="A1015" s="105"/>
      <c r="B1015" s="105"/>
      <c r="C1015" s="105"/>
      <c r="D1015" s="105"/>
      <c r="E1015" s="105"/>
      <c r="F1015" s="105"/>
      <c r="G1015" s="105"/>
      <c r="H1015" s="105"/>
      <c r="I1015" s="105"/>
      <c r="J1015" s="105"/>
      <c r="K1015" s="105"/>
      <c r="L1015" s="105"/>
      <c r="M1015" s="105"/>
      <c r="N1015" s="105"/>
    </row>
    <row r="1016" spans="1:14" x14ac:dyDescent="0.25">
      <c r="A1016" s="105"/>
      <c r="B1016" s="105"/>
      <c r="C1016" s="105"/>
      <c r="D1016" s="105"/>
      <c r="E1016" s="105"/>
      <c r="F1016" s="105"/>
      <c r="G1016" s="105"/>
      <c r="H1016" s="105"/>
      <c r="I1016" s="105"/>
      <c r="J1016" s="105"/>
      <c r="K1016" s="105"/>
      <c r="L1016" s="105"/>
      <c r="M1016" s="105"/>
      <c r="N1016" s="105"/>
    </row>
    <row r="1017" spans="1:14" x14ac:dyDescent="0.25">
      <c r="A1017" s="105"/>
      <c r="B1017" s="105"/>
      <c r="C1017" s="105"/>
      <c r="D1017" s="105"/>
      <c r="E1017" s="105"/>
      <c r="F1017" s="105"/>
      <c r="G1017" s="105"/>
      <c r="H1017" s="105"/>
      <c r="I1017" s="105"/>
      <c r="J1017" s="105"/>
      <c r="K1017" s="105"/>
      <c r="L1017" s="105"/>
      <c r="M1017" s="105"/>
      <c r="N1017" s="105"/>
    </row>
    <row r="1018" spans="1:14" x14ac:dyDescent="0.25">
      <c r="A1018" s="105"/>
      <c r="B1018" s="105"/>
      <c r="C1018" s="105"/>
      <c r="D1018" s="105"/>
      <c r="E1018" s="105"/>
      <c r="F1018" s="105"/>
      <c r="G1018" s="105"/>
      <c r="H1018" s="105"/>
      <c r="I1018" s="105"/>
      <c r="J1018" s="105"/>
      <c r="K1018" s="105"/>
      <c r="L1018" s="105"/>
      <c r="M1018" s="105"/>
      <c r="N1018" s="105"/>
    </row>
    <row r="1019" spans="1:14" x14ac:dyDescent="0.25">
      <c r="A1019" s="105"/>
      <c r="B1019" s="105"/>
      <c r="C1019" s="105"/>
      <c r="D1019" s="105"/>
      <c r="E1019" s="105"/>
      <c r="F1019" s="105"/>
      <c r="G1019" s="105"/>
      <c r="H1019" s="105"/>
      <c r="I1019" s="105"/>
      <c r="J1019" s="105"/>
      <c r="K1019" s="105"/>
      <c r="L1019" s="105"/>
      <c r="M1019" s="105"/>
      <c r="N1019" s="105"/>
    </row>
    <row r="1020" spans="1:14" x14ac:dyDescent="0.25">
      <c r="A1020" s="105"/>
      <c r="B1020" s="105"/>
      <c r="C1020" s="105"/>
      <c r="D1020" s="105"/>
      <c r="E1020" s="105"/>
      <c r="F1020" s="105"/>
      <c r="G1020" s="105"/>
      <c r="H1020" s="105"/>
      <c r="I1020" s="105"/>
      <c r="J1020" s="105"/>
      <c r="K1020" s="105"/>
      <c r="L1020" s="105"/>
      <c r="M1020" s="105"/>
      <c r="N1020" s="105"/>
    </row>
    <row r="1021" spans="1:14" x14ac:dyDescent="0.25">
      <c r="A1021" s="105"/>
      <c r="B1021" s="105"/>
      <c r="C1021" s="105"/>
      <c r="D1021" s="105"/>
      <c r="E1021" s="105"/>
      <c r="F1021" s="105"/>
      <c r="G1021" s="105"/>
      <c r="H1021" s="105"/>
      <c r="I1021" s="105"/>
      <c r="J1021" s="105"/>
      <c r="K1021" s="105"/>
      <c r="L1021" s="105"/>
      <c r="M1021" s="105"/>
      <c r="N1021" s="105"/>
    </row>
    <row r="1022" spans="1:14" x14ac:dyDescent="0.25">
      <c r="A1022" s="105"/>
      <c r="B1022" s="105"/>
      <c r="C1022" s="105"/>
      <c r="D1022" s="105"/>
      <c r="E1022" s="105"/>
      <c r="F1022" s="105"/>
      <c r="G1022" s="105"/>
      <c r="H1022" s="105"/>
      <c r="I1022" s="105"/>
      <c r="J1022" s="105"/>
      <c r="K1022" s="105"/>
      <c r="L1022" s="105"/>
      <c r="M1022" s="105"/>
      <c r="N1022" s="105"/>
    </row>
    <row r="1023" spans="1:14" x14ac:dyDescent="0.25">
      <c r="A1023" s="105"/>
      <c r="B1023" s="105"/>
      <c r="C1023" s="105"/>
      <c r="D1023" s="105"/>
      <c r="E1023" s="105"/>
      <c r="F1023" s="105"/>
      <c r="G1023" s="105"/>
      <c r="H1023" s="105"/>
      <c r="I1023" s="105"/>
      <c r="J1023" s="105"/>
      <c r="K1023" s="105"/>
      <c r="L1023" s="105"/>
      <c r="M1023" s="105"/>
      <c r="N1023" s="105"/>
    </row>
    <row r="1024" spans="1:14" x14ac:dyDescent="0.25">
      <c r="A1024" s="105"/>
      <c r="B1024" s="105"/>
      <c r="C1024" s="105"/>
      <c r="D1024" s="105"/>
      <c r="E1024" s="105"/>
      <c r="F1024" s="105"/>
      <c r="G1024" s="105"/>
      <c r="H1024" s="105"/>
      <c r="I1024" s="105"/>
      <c r="J1024" s="105"/>
      <c r="K1024" s="105"/>
      <c r="L1024" s="105"/>
      <c r="M1024" s="105"/>
      <c r="N1024" s="105"/>
    </row>
    <row r="1025" spans="1:14" x14ac:dyDescent="0.25">
      <c r="A1025" s="105"/>
      <c r="B1025" s="105"/>
      <c r="C1025" s="105"/>
      <c r="D1025" s="105"/>
      <c r="E1025" s="105"/>
      <c r="F1025" s="105"/>
      <c r="G1025" s="105"/>
      <c r="H1025" s="105"/>
      <c r="I1025" s="105"/>
      <c r="J1025" s="105"/>
      <c r="K1025" s="105"/>
      <c r="L1025" s="105"/>
      <c r="M1025" s="105"/>
      <c r="N1025" s="105"/>
    </row>
    <row r="1026" spans="1:14" x14ac:dyDescent="0.25">
      <c r="A1026" s="105"/>
      <c r="B1026" s="105"/>
      <c r="C1026" s="105"/>
      <c r="D1026" s="105"/>
      <c r="E1026" s="105"/>
      <c r="F1026" s="105"/>
      <c r="G1026" s="105"/>
      <c r="H1026" s="105"/>
      <c r="I1026" s="105"/>
      <c r="J1026" s="105"/>
      <c r="K1026" s="105"/>
      <c r="L1026" s="105"/>
      <c r="M1026" s="105"/>
      <c r="N1026" s="105"/>
    </row>
    <row r="1027" spans="1:14" x14ac:dyDescent="0.25">
      <c r="A1027" s="105"/>
      <c r="B1027" s="105"/>
      <c r="C1027" s="105"/>
      <c r="D1027" s="105"/>
      <c r="E1027" s="105"/>
      <c r="F1027" s="105"/>
      <c r="G1027" s="105"/>
      <c r="H1027" s="105"/>
      <c r="I1027" s="105"/>
      <c r="J1027" s="105"/>
      <c r="K1027" s="105"/>
      <c r="L1027" s="105"/>
      <c r="M1027" s="105"/>
      <c r="N1027" s="105"/>
    </row>
    <row r="1028" spans="1:14" x14ac:dyDescent="0.25">
      <c r="A1028" s="105"/>
      <c r="B1028" s="105"/>
      <c r="C1028" s="105"/>
      <c r="D1028" s="105"/>
      <c r="E1028" s="105"/>
      <c r="F1028" s="105"/>
      <c r="G1028" s="105"/>
      <c r="H1028" s="105"/>
      <c r="I1028" s="105"/>
      <c r="J1028" s="105"/>
      <c r="K1028" s="105"/>
      <c r="L1028" s="105"/>
      <c r="M1028" s="105"/>
      <c r="N1028" s="105"/>
    </row>
    <row r="1029" spans="1:14" x14ac:dyDescent="0.25">
      <c r="A1029" s="105"/>
      <c r="B1029" s="105"/>
      <c r="C1029" s="105"/>
      <c r="D1029" s="105"/>
      <c r="E1029" s="105"/>
      <c r="F1029" s="105"/>
      <c r="G1029" s="105"/>
      <c r="H1029" s="105"/>
      <c r="I1029" s="105"/>
      <c r="J1029" s="105"/>
      <c r="K1029" s="105"/>
      <c r="L1029" s="105"/>
      <c r="M1029" s="105"/>
      <c r="N1029" s="105"/>
    </row>
    <row r="1030" spans="1:14" x14ac:dyDescent="0.25">
      <c r="A1030" s="105"/>
      <c r="B1030" s="105"/>
      <c r="C1030" s="105"/>
      <c r="D1030" s="105"/>
      <c r="E1030" s="105"/>
      <c r="F1030" s="105"/>
      <c r="G1030" s="105"/>
      <c r="H1030" s="105"/>
      <c r="I1030" s="105"/>
      <c r="J1030" s="105"/>
      <c r="K1030" s="105"/>
      <c r="L1030" s="105"/>
      <c r="M1030" s="105"/>
      <c r="N1030" s="105"/>
    </row>
    <row r="1031" spans="1:14" x14ac:dyDescent="0.25">
      <c r="A1031" s="105"/>
      <c r="B1031" s="105"/>
      <c r="C1031" s="105"/>
      <c r="D1031" s="105"/>
      <c r="E1031" s="105"/>
      <c r="F1031" s="105"/>
      <c r="G1031" s="105"/>
      <c r="H1031" s="105"/>
      <c r="I1031" s="105"/>
      <c r="J1031" s="105"/>
      <c r="K1031" s="105"/>
      <c r="L1031" s="105"/>
      <c r="M1031" s="105"/>
      <c r="N1031" s="105"/>
    </row>
    <row r="1032" spans="1:14" x14ac:dyDescent="0.25">
      <c r="A1032" s="105"/>
      <c r="B1032" s="105"/>
      <c r="C1032" s="105"/>
      <c r="D1032" s="105"/>
      <c r="E1032" s="105"/>
      <c r="F1032" s="105"/>
      <c r="G1032" s="105"/>
      <c r="H1032" s="105"/>
      <c r="I1032" s="105"/>
      <c r="J1032" s="105"/>
      <c r="K1032" s="105"/>
      <c r="L1032" s="105"/>
      <c r="M1032" s="105"/>
      <c r="N1032" s="105"/>
    </row>
    <row r="1033" spans="1:14" x14ac:dyDescent="0.25">
      <c r="A1033" s="105"/>
      <c r="B1033" s="105"/>
      <c r="C1033" s="105"/>
      <c r="D1033" s="105"/>
      <c r="E1033" s="105"/>
      <c r="F1033" s="105"/>
      <c r="G1033" s="105"/>
      <c r="H1033" s="105"/>
      <c r="I1033" s="105"/>
      <c r="J1033" s="105"/>
      <c r="K1033" s="105"/>
      <c r="L1033" s="105"/>
      <c r="M1033" s="105"/>
      <c r="N1033" s="105"/>
    </row>
    <row r="1034" spans="1:14" x14ac:dyDescent="0.25">
      <c r="A1034" s="105"/>
      <c r="B1034" s="105"/>
      <c r="C1034" s="105"/>
      <c r="D1034" s="105"/>
      <c r="E1034" s="105"/>
      <c r="F1034" s="105"/>
      <c r="G1034" s="105"/>
      <c r="H1034" s="105"/>
      <c r="I1034" s="105"/>
      <c r="J1034" s="105"/>
      <c r="K1034" s="105"/>
      <c r="L1034" s="105"/>
      <c r="M1034" s="105"/>
      <c r="N1034" s="105"/>
    </row>
    <row r="1035" spans="1:14" x14ac:dyDescent="0.25">
      <c r="A1035" s="105"/>
      <c r="B1035" s="105"/>
      <c r="C1035" s="105"/>
      <c r="D1035" s="105"/>
      <c r="E1035" s="105"/>
      <c r="F1035" s="105"/>
      <c r="G1035" s="105"/>
      <c r="H1035" s="105"/>
      <c r="I1035" s="105"/>
      <c r="J1035" s="105"/>
      <c r="K1035" s="105"/>
      <c r="L1035" s="105"/>
      <c r="M1035" s="105"/>
      <c r="N1035" s="105"/>
    </row>
    <row r="1036" spans="1:14" x14ac:dyDescent="0.25">
      <c r="A1036" s="105"/>
      <c r="B1036" s="105"/>
      <c r="C1036" s="105"/>
      <c r="D1036" s="105"/>
      <c r="E1036" s="105"/>
      <c r="F1036" s="105"/>
      <c r="G1036" s="105"/>
      <c r="H1036" s="105"/>
      <c r="I1036" s="105"/>
      <c r="J1036" s="105"/>
      <c r="K1036" s="105"/>
      <c r="L1036" s="105"/>
      <c r="M1036" s="105"/>
      <c r="N1036" s="105"/>
    </row>
    <row r="1037" spans="1:14" x14ac:dyDescent="0.25">
      <c r="A1037" s="105"/>
      <c r="B1037" s="105"/>
      <c r="C1037" s="105"/>
      <c r="D1037" s="105"/>
      <c r="E1037" s="105"/>
      <c r="F1037" s="105"/>
      <c r="G1037" s="105"/>
      <c r="H1037" s="105"/>
      <c r="I1037" s="105"/>
      <c r="J1037" s="105"/>
      <c r="K1037" s="105"/>
      <c r="L1037" s="105"/>
      <c r="M1037" s="105"/>
      <c r="N1037" s="105"/>
    </row>
    <row r="1038" spans="1:14" x14ac:dyDescent="0.25">
      <c r="A1038" s="105"/>
      <c r="B1038" s="105"/>
      <c r="C1038" s="105"/>
      <c r="D1038" s="105"/>
      <c r="E1038" s="105"/>
      <c r="F1038" s="105"/>
      <c r="G1038" s="105"/>
      <c r="H1038" s="105"/>
      <c r="I1038" s="105"/>
      <c r="J1038" s="105"/>
      <c r="K1038" s="105"/>
      <c r="L1038" s="105"/>
      <c r="M1038" s="105"/>
      <c r="N1038" s="105"/>
    </row>
    <row r="1039" spans="1:14" x14ac:dyDescent="0.25">
      <c r="A1039" s="105"/>
      <c r="B1039" s="105"/>
      <c r="C1039" s="105"/>
      <c r="D1039" s="105"/>
      <c r="E1039" s="105"/>
      <c r="F1039" s="105"/>
      <c r="G1039" s="105"/>
      <c r="H1039" s="105"/>
      <c r="I1039" s="105"/>
      <c r="J1039" s="105"/>
      <c r="K1039" s="105"/>
      <c r="L1039" s="105"/>
      <c r="M1039" s="105"/>
      <c r="N1039" s="105"/>
    </row>
    <row r="1040" spans="1:14" x14ac:dyDescent="0.25">
      <c r="A1040" s="105"/>
      <c r="B1040" s="105"/>
      <c r="C1040" s="105"/>
      <c r="D1040" s="105"/>
      <c r="E1040" s="105"/>
      <c r="F1040" s="105"/>
      <c r="G1040" s="105"/>
      <c r="H1040" s="105"/>
      <c r="I1040" s="105"/>
      <c r="J1040" s="105"/>
      <c r="K1040" s="105"/>
      <c r="L1040" s="105"/>
      <c r="M1040" s="105"/>
      <c r="N1040" s="105"/>
    </row>
    <row r="1041" spans="1:14" x14ac:dyDescent="0.25">
      <c r="A1041" s="105"/>
      <c r="B1041" s="105"/>
      <c r="C1041" s="105"/>
      <c r="D1041" s="105"/>
      <c r="E1041" s="105"/>
      <c r="F1041" s="105"/>
      <c r="G1041" s="105"/>
      <c r="H1041" s="105"/>
      <c r="I1041" s="105"/>
      <c r="J1041" s="105"/>
      <c r="K1041" s="105"/>
      <c r="L1041" s="105"/>
      <c r="M1041" s="105"/>
      <c r="N1041" s="105"/>
    </row>
    <row r="1042" spans="1:14" x14ac:dyDescent="0.25">
      <c r="A1042" s="105"/>
      <c r="B1042" s="105"/>
      <c r="C1042" s="105"/>
      <c r="D1042" s="105"/>
      <c r="E1042" s="105"/>
      <c r="F1042" s="105"/>
      <c r="G1042" s="105"/>
      <c r="H1042" s="105"/>
      <c r="I1042" s="105"/>
      <c r="J1042" s="105"/>
      <c r="K1042" s="105"/>
      <c r="L1042" s="105"/>
      <c r="M1042" s="105"/>
      <c r="N1042" s="105"/>
    </row>
    <row r="1043" spans="1:14" x14ac:dyDescent="0.25">
      <c r="A1043" s="105"/>
      <c r="B1043" s="105"/>
      <c r="C1043" s="105"/>
      <c r="D1043" s="105"/>
      <c r="E1043" s="105"/>
      <c r="F1043" s="105"/>
      <c r="G1043" s="105"/>
      <c r="H1043" s="105"/>
      <c r="I1043" s="105"/>
      <c r="J1043" s="105"/>
      <c r="K1043" s="105"/>
      <c r="L1043" s="105"/>
      <c r="M1043" s="105"/>
      <c r="N1043" s="105"/>
    </row>
    <row r="1044" spans="1:14" x14ac:dyDescent="0.25">
      <c r="A1044" s="105"/>
      <c r="B1044" s="105"/>
      <c r="C1044" s="105"/>
      <c r="D1044" s="105"/>
      <c r="E1044" s="105"/>
      <c r="F1044" s="105"/>
      <c r="G1044" s="105"/>
      <c r="H1044" s="105"/>
      <c r="I1044" s="105"/>
      <c r="J1044" s="105"/>
      <c r="K1044" s="105"/>
      <c r="L1044" s="105"/>
      <c r="M1044" s="105"/>
      <c r="N1044" s="105"/>
    </row>
    <row r="1045" spans="1:14" x14ac:dyDescent="0.25">
      <c r="A1045" s="105"/>
      <c r="B1045" s="105"/>
      <c r="C1045" s="105"/>
      <c r="D1045" s="105"/>
      <c r="E1045" s="105"/>
      <c r="F1045" s="105"/>
      <c r="G1045" s="105"/>
      <c r="H1045" s="105"/>
      <c r="I1045" s="105"/>
      <c r="J1045" s="105"/>
      <c r="K1045" s="105"/>
      <c r="L1045" s="105"/>
      <c r="M1045" s="105"/>
      <c r="N1045" s="105"/>
    </row>
    <row r="1046" spans="1:14" x14ac:dyDescent="0.25">
      <c r="A1046" s="105"/>
      <c r="B1046" s="105"/>
      <c r="C1046" s="105"/>
      <c r="D1046" s="105"/>
      <c r="E1046" s="105"/>
      <c r="F1046" s="105"/>
      <c r="G1046" s="105"/>
      <c r="H1046" s="105"/>
      <c r="I1046" s="105"/>
      <c r="J1046" s="105"/>
      <c r="K1046" s="105"/>
      <c r="L1046" s="105"/>
      <c r="M1046" s="105"/>
      <c r="N1046" s="105"/>
    </row>
    <row r="1047" spans="1:14" x14ac:dyDescent="0.25">
      <c r="A1047" s="105"/>
      <c r="B1047" s="105"/>
      <c r="C1047" s="105"/>
      <c r="D1047" s="105"/>
      <c r="E1047" s="105"/>
      <c r="F1047" s="105"/>
      <c r="G1047" s="105"/>
      <c r="H1047" s="105"/>
      <c r="I1047" s="105"/>
      <c r="J1047" s="105"/>
      <c r="K1047" s="105"/>
      <c r="L1047" s="105"/>
      <c r="M1047" s="105"/>
      <c r="N1047" s="105"/>
    </row>
    <row r="1048" spans="1:14" x14ac:dyDescent="0.25">
      <c r="A1048" s="105"/>
      <c r="B1048" s="105"/>
      <c r="C1048" s="105"/>
      <c r="D1048" s="105"/>
      <c r="E1048" s="105"/>
      <c r="F1048" s="105"/>
      <c r="G1048" s="105"/>
      <c r="H1048" s="105"/>
      <c r="I1048" s="105"/>
      <c r="J1048" s="105"/>
      <c r="K1048" s="105"/>
      <c r="L1048" s="105"/>
      <c r="M1048" s="105"/>
      <c r="N1048" s="105"/>
    </row>
    <row r="1049" spans="1:14" x14ac:dyDescent="0.25">
      <c r="A1049" s="105"/>
      <c r="B1049" s="105"/>
      <c r="C1049" s="105"/>
      <c r="D1049" s="105"/>
      <c r="E1049" s="105"/>
      <c r="F1049" s="105"/>
      <c r="G1049" s="105"/>
      <c r="H1049" s="105"/>
      <c r="I1049" s="105"/>
      <c r="J1049" s="105"/>
      <c r="K1049" s="105"/>
      <c r="L1049" s="105"/>
      <c r="M1049" s="105"/>
      <c r="N1049" s="105"/>
    </row>
    <row r="1050" spans="1:14" x14ac:dyDescent="0.25">
      <c r="A1050" s="105"/>
      <c r="B1050" s="105"/>
      <c r="C1050" s="105"/>
      <c r="D1050" s="105"/>
      <c r="E1050" s="105"/>
      <c r="F1050" s="105"/>
      <c r="G1050" s="105"/>
      <c r="H1050" s="105"/>
      <c r="I1050" s="105"/>
      <c r="J1050" s="105"/>
      <c r="K1050" s="105"/>
      <c r="L1050" s="105"/>
      <c r="M1050" s="105"/>
      <c r="N1050" s="105"/>
    </row>
    <row r="1051" spans="1:14" x14ac:dyDescent="0.25">
      <c r="A1051" s="105"/>
      <c r="B1051" s="105"/>
      <c r="C1051" s="105"/>
      <c r="D1051" s="105"/>
      <c r="E1051" s="105"/>
      <c r="F1051" s="105"/>
      <c r="G1051" s="105"/>
      <c r="H1051" s="105"/>
      <c r="I1051" s="105"/>
      <c r="J1051" s="105"/>
      <c r="K1051" s="105"/>
      <c r="L1051" s="105"/>
      <c r="M1051" s="105"/>
      <c r="N1051" s="105"/>
    </row>
    <row r="1052" spans="1:14" x14ac:dyDescent="0.25">
      <c r="A1052" s="105"/>
      <c r="B1052" s="105"/>
      <c r="C1052" s="105"/>
      <c r="D1052" s="105"/>
      <c r="E1052" s="105"/>
      <c r="F1052" s="105"/>
      <c r="G1052" s="105"/>
      <c r="H1052" s="105"/>
      <c r="I1052" s="105"/>
      <c r="J1052" s="105"/>
      <c r="K1052" s="105"/>
      <c r="L1052" s="105"/>
      <c r="M1052" s="105"/>
      <c r="N1052" s="105"/>
    </row>
    <row r="1053" spans="1:14" x14ac:dyDescent="0.25">
      <c r="A1053" s="105"/>
      <c r="B1053" s="105"/>
      <c r="C1053" s="105"/>
      <c r="D1053" s="105"/>
      <c r="E1053" s="105"/>
      <c r="F1053" s="105"/>
      <c r="G1053" s="105"/>
      <c r="H1053" s="105"/>
      <c r="I1053" s="105"/>
      <c r="J1053" s="105"/>
      <c r="K1053" s="105"/>
      <c r="L1053" s="105"/>
      <c r="M1053" s="105"/>
      <c r="N1053" s="105"/>
    </row>
    <row r="1054" spans="1:14" x14ac:dyDescent="0.25">
      <c r="A1054" s="105"/>
      <c r="B1054" s="105"/>
      <c r="C1054" s="105"/>
      <c r="D1054" s="105"/>
      <c r="E1054" s="105"/>
      <c r="F1054" s="105"/>
      <c r="G1054" s="105"/>
      <c r="H1054" s="105"/>
      <c r="I1054" s="105"/>
      <c r="J1054" s="105"/>
      <c r="K1054" s="105"/>
      <c r="L1054" s="105"/>
      <c r="M1054" s="105"/>
      <c r="N1054" s="105"/>
    </row>
    <row r="1055" spans="1:14" x14ac:dyDescent="0.25">
      <c r="A1055" s="105"/>
      <c r="B1055" s="105"/>
      <c r="C1055" s="105"/>
      <c r="D1055" s="105"/>
      <c r="E1055" s="105"/>
      <c r="F1055" s="105"/>
      <c r="G1055" s="105"/>
      <c r="H1055" s="105"/>
      <c r="I1055" s="105"/>
      <c r="J1055" s="105"/>
      <c r="K1055" s="105"/>
      <c r="L1055" s="105"/>
      <c r="M1055" s="105"/>
      <c r="N1055" s="105"/>
    </row>
    <row r="1056" spans="1:14" x14ac:dyDescent="0.25">
      <c r="A1056" s="105"/>
      <c r="B1056" s="105"/>
      <c r="C1056" s="105"/>
      <c r="D1056" s="105"/>
      <c r="E1056" s="105"/>
      <c r="F1056" s="105"/>
      <c r="G1056" s="105"/>
      <c r="H1056" s="105"/>
      <c r="I1056" s="105"/>
      <c r="J1056" s="105"/>
      <c r="K1056" s="105"/>
      <c r="L1056" s="105"/>
      <c r="M1056" s="105"/>
      <c r="N1056" s="105"/>
    </row>
    <row r="1057" spans="1:14" x14ac:dyDescent="0.25">
      <c r="A1057" s="105"/>
      <c r="B1057" s="105"/>
      <c r="C1057" s="105"/>
      <c r="D1057" s="105"/>
      <c r="E1057" s="105"/>
      <c r="F1057" s="105"/>
      <c r="G1057" s="105"/>
      <c r="H1057" s="105"/>
      <c r="I1057" s="105"/>
      <c r="J1057" s="105"/>
      <c r="K1057" s="105"/>
      <c r="L1057" s="105"/>
      <c r="M1057" s="105"/>
      <c r="N1057" s="105"/>
    </row>
    <row r="1058" spans="1:14" x14ac:dyDescent="0.25">
      <c r="A1058" s="105"/>
      <c r="B1058" s="105"/>
      <c r="C1058" s="105"/>
      <c r="D1058" s="105"/>
      <c r="E1058" s="105"/>
      <c r="F1058" s="105"/>
      <c r="G1058" s="105"/>
      <c r="H1058" s="105"/>
      <c r="I1058" s="105"/>
      <c r="J1058" s="105"/>
      <c r="K1058" s="105"/>
      <c r="L1058" s="105"/>
      <c r="M1058" s="105"/>
      <c r="N1058" s="105"/>
    </row>
    <row r="1059" spans="1:14" x14ac:dyDescent="0.25">
      <c r="A1059" s="105"/>
      <c r="B1059" s="105"/>
      <c r="C1059" s="105"/>
      <c r="D1059" s="105"/>
      <c r="E1059" s="105"/>
      <c r="F1059" s="105"/>
      <c r="G1059" s="105"/>
      <c r="H1059" s="105"/>
      <c r="I1059" s="105"/>
      <c r="J1059" s="105"/>
      <c r="K1059" s="105"/>
      <c r="L1059" s="105"/>
      <c r="M1059" s="105"/>
      <c r="N1059" s="105"/>
    </row>
    <row r="1060" spans="1:14" x14ac:dyDescent="0.25">
      <c r="A1060" s="105"/>
      <c r="B1060" s="105"/>
      <c r="C1060" s="105"/>
      <c r="D1060" s="105"/>
      <c r="E1060" s="105"/>
      <c r="F1060" s="105"/>
      <c r="G1060" s="105"/>
      <c r="H1060" s="105"/>
      <c r="I1060" s="105"/>
      <c r="J1060" s="105"/>
      <c r="K1060" s="105"/>
      <c r="L1060" s="105"/>
      <c r="M1060" s="105"/>
      <c r="N1060" s="105"/>
    </row>
    <row r="1061" spans="1:14" x14ac:dyDescent="0.25">
      <c r="A1061" s="105"/>
      <c r="B1061" s="105"/>
      <c r="C1061" s="105"/>
      <c r="D1061" s="105"/>
      <c r="E1061" s="105"/>
      <c r="F1061" s="105"/>
      <c r="G1061" s="105"/>
      <c r="H1061" s="105"/>
      <c r="I1061" s="105"/>
      <c r="J1061" s="105"/>
      <c r="K1061" s="105"/>
      <c r="L1061" s="105"/>
      <c r="M1061" s="105"/>
      <c r="N1061" s="105"/>
    </row>
    <row r="1062" spans="1:14" x14ac:dyDescent="0.25">
      <c r="A1062" s="105"/>
      <c r="B1062" s="105"/>
      <c r="C1062" s="105"/>
      <c r="D1062" s="105"/>
      <c r="E1062" s="105"/>
      <c r="F1062" s="105"/>
      <c r="G1062" s="105"/>
      <c r="H1062" s="105"/>
      <c r="I1062" s="105"/>
      <c r="J1062" s="105"/>
      <c r="K1062" s="105"/>
      <c r="L1062" s="105"/>
      <c r="M1062" s="105"/>
      <c r="N1062" s="105"/>
    </row>
    <row r="1063" spans="1:14" x14ac:dyDescent="0.25">
      <c r="A1063" s="105"/>
      <c r="B1063" s="105"/>
      <c r="C1063" s="105"/>
      <c r="D1063" s="105"/>
      <c r="E1063" s="105"/>
      <c r="F1063" s="105"/>
      <c r="G1063" s="105"/>
      <c r="H1063" s="105"/>
      <c r="I1063" s="105"/>
      <c r="J1063" s="105"/>
      <c r="K1063" s="105"/>
      <c r="L1063" s="105"/>
      <c r="M1063" s="105"/>
      <c r="N1063" s="105"/>
    </row>
    <row r="1064" spans="1:14" x14ac:dyDescent="0.25">
      <c r="A1064" s="105"/>
      <c r="B1064" s="105"/>
      <c r="C1064" s="105"/>
      <c r="D1064" s="105"/>
      <c r="E1064" s="105"/>
      <c r="F1064" s="105"/>
      <c r="G1064" s="105"/>
      <c r="H1064" s="105"/>
      <c r="I1064" s="105"/>
      <c r="J1064" s="105"/>
      <c r="K1064" s="105"/>
      <c r="L1064" s="105"/>
      <c r="M1064" s="105"/>
      <c r="N1064" s="105"/>
    </row>
    <row r="1065" spans="1:14" x14ac:dyDescent="0.25">
      <c r="A1065" s="105"/>
      <c r="B1065" s="105"/>
      <c r="C1065" s="105"/>
      <c r="D1065" s="105"/>
      <c r="E1065" s="105"/>
      <c r="F1065" s="105"/>
      <c r="G1065" s="105"/>
      <c r="H1065" s="105"/>
      <c r="I1065" s="105"/>
      <c r="J1065" s="105"/>
      <c r="K1065" s="105"/>
      <c r="L1065" s="105"/>
      <c r="M1065" s="105"/>
      <c r="N1065" s="105"/>
    </row>
    <row r="1066" spans="1:14" x14ac:dyDescent="0.25">
      <c r="A1066" s="105"/>
      <c r="B1066" s="105"/>
      <c r="C1066" s="105"/>
      <c r="D1066" s="105"/>
      <c r="E1066" s="105"/>
      <c r="F1066" s="105"/>
      <c r="G1066" s="105"/>
      <c r="H1066" s="105"/>
      <c r="I1066" s="105"/>
      <c r="J1066" s="105"/>
      <c r="K1066" s="105"/>
      <c r="L1066" s="105"/>
      <c r="M1066" s="105"/>
      <c r="N1066" s="105"/>
    </row>
    <row r="1067" spans="1:14" x14ac:dyDescent="0.25">
      <c r="A1067" s="105"/>
      <c r="B1067" s="105"/>
      <c r="C1067" s="105"/>
      <c r="D1067" s="105"/>
      <c r="E1067" s="105"/>
      <c r="F1067" s="105"/>
      <c r="G1067" s="105"/>
      <c r="H1067" s="105"/>
      <c r="I1067" s="105"/>
      <c r="J1067" s="105"/>
      <c r="K1067" s="105"/>
      <c r="L1067" s="105"/>
      <c r="M1067" s="105"/>
      <c r="N1067" s="105"/>
    </row>
    <row r="1068" spans="1:14" x14ac:dyDescent="0.25">
      <c r="A1068" s="105"/>
      <c r="B1068" s="105"/>
      <c r="C1068" s="105"/>
      <c r="D1068" s="105"/>
      <c r="E1068" s="105"/>
      <c r="F1068" s="105"/>
      <c r="G1068" s="105"/>
      <c r="H1068" s="105"/>
      <c r="I1068" s="105"/>
      <c r="J1068" s="105"/>
      <c r="K1068" s="105"/>
      <c r="L1068" s="105"/>
      <c r="M1068" s="105"/>
      <c r="N1068" s="105"/>
    </row>
    <row r="1069" spans="1:14" x14ac:dyDescent="0.25">
      <c r="A1069" s="105"/>
      <c r="B1069" s="105"/>
      <c r="C1069" s="105"/>
      <c r="D1069" s="105"/>
      <c r="E1069" s="105"/>
      <c r="F1069" s="105"/>
      <c r="G1069" s="105"/>
      <c r="H1069" s="105"/>
      <c r="I1069" s="105"/>
      <c r="J1069" s="105"/>
      <c r="K1069" s="105"/>
      <c r="L1069" s="105"/>
      <c r="M1069" s="105"/>
      <c r="N1069" s="105"/>
    </row>
    <row r="1070" spans="1:14" x14ac:dyDescent="0.25">
      <c r="A1070" s="105"/>
      <c r="B1070" s="105"/>
      <c r="C1070" s="105"/>
      <c r="D1070" s="105"/>
      <c r="E1070" s="105"/>
      <c r="F1070" s="105"/>
      <c r="G1070" s="105"/>
      <c r="H1070" s="105"/>
      <c r="I1070" s="105"/>
      <c r="J1070" s="105"/>
      <c r="K1070" s="105"/>
      <c r="L1070" s="105"/>
      <c r="M1070" s="105"/>
      <c r="N1070" s="105"/>
    </row>
    <row r="1071" spans="1:14" x14ac:dyDescent="0.25">
      <c r="A1071" s="105"/>
      <c r="B1071" s="105"/>
      <c r="C1071" s="105"/>
      <c r="D1071" s="105"/>
      <c r="E1071" s="105"/>
      <c r="F1071" s="105"/>
      <c r="G1071" s="105"/>
      <c r="H1071" s="105"/>
      <c r="I1071" s="105"/>
      <c r="J1071" s="105"/>
      <c r="K1071" s="105"/>
      <c r="L1071" s="105"/>
      <c r="M1071" s="105"/>
      <c r="N1071" s="105"/>
    </row>
    <row r="1072" spans="1:14" x14ac:dyDescent="0.25">
      <c r="A1072" s="105"/>
      <c r="B1072" s="105"/>
      <c r="C1072" s="105"/>
      <c r="D1072" s="105"/>
      <c r="E1072" s="105"/>
      <c r="F1072" s="105"/>
      <c r="G1072" s="105"/>
      <c r="H1072" s="105"/>
      <c r="I1072" s="105"/>
      <c r="J1072" s="105"/>
      <c r="K1072" s="105"/>
      <c r="L1072" s="105"/>
      <c r="M1072" s="105"/>
      <c r="N1072" s="105"/>
    </row>
    <row r="1073" spans="1:14" x14ac:dyDescent="0.25">
      <c r="A1073" s="105"/>
      <c r="B1073" s="105"/>
      <c r="C1073" s="105"/>
      <c r="D1073" s="105"/>
      <c r="E1073" s="105"/>
      <c r="F1073" s="105"/>
      <c r="G1073" s="105"/>
      <c r="H1073" s="105"/>
      <c r="I1073" s="105"/>
      <c r="J1073" s="105"/>
      <c r="K1073" s="105"/>
      <c r="L1073" s="105"/>
      <c r="M1073" s="105"/>
      <c r="N1073" s="105"/>
    </row>
    <row r="1074" spans="1:14" x14ac:dyDescent="0.25">
      <c r="A1074" s="105"/>
      <c r="B1074" s="105"/>
      <c r="C1074" s="105"/>
      <c r="D1074" s="105"/>
      <c r="E1074" s="105"/>
      <c r="F1074" s="105"/>
      <c r="G1074" s="105"/>
      <c r="H1074" s="105"/>
      <c r="I1074" s="105"/>
      <c r="J1074" s="105"/>
      <c r="K1074" s="105"/>
      <c r="L1074" s="105"/>
      <c r="M1074" s="105"/>
      <c r="N1074" s="105"/>
    </row>
    <row r="1075" spans="1:14" x14ac:dyDescent="0.25">
      <c r="A1075" s="105"/>
      <c r="B1075" s="105"/>
      <c r="C1075" s="105"/>
      <c r="D1075" s="105"/>
      <c r="E1075" s="105"/>
      <c r="F1075" s="105"/>
      <c r="G1075" s="105"/>
      <c r="H1075" s="105"/>
      <c r="I1075" s="105"/>
      <c r="J1075" s="105"/>
      <c r="K1075" s="105"/>
      <c r="L1075" s="105"/>
      <c r="M1075" s="105"/>
      <c r="N1075" s="105"/>
    </row>
    <row r="1076" spans="1:14" x14ac:dyDescent="0.25">
      <c r="A1076" s="105"/>
      <c r="B1076" s="105"/>
      <c r="C1076" s="105"/>
      <c r="D1076" s="105"/>
      <c r="E1076" s="105"/>
      <c r="F1076" s="105"/>
      <c r="G1076" s="105"/>
      <c r="H1076" s="105"/>
      <c r="I1076" s="105"/>
      <c r="J1076" s="105"/>
      <c r="K1076" s="105"/>
      <c r="L1076" s="105"/>
      <c r="M1076" s="105"/>
      <c r="N1076" s="105"/>
    </row>
    <row r="1077" spans="1:14" x14ac:dyDescent="0.25">
      <c r="A1077" s="105"/>
      <c r="B1077" s="105"/>
      <c r="C1077" s="105"/>
      <c r="D1077" s="105"/>
      <c r="E1077" s="105"/>
      <c r="F1077" s="105"/>
      <c r="G1077" s="105"/>
      <c r="H1077" s="105"/>
      <c r="I1077" s="105"/>
      <c r="J1077" s="105"/>
      <c r="K1077" s="105"/>
      <c r="L1077" s="105"/>
      <c r="M1077" s="105"/>
      <c r="N1077" s="105"/>
    </row>
    <row r="1078" spans="1:14" x14ac:dyDescent="0.25">
      <c r="A1078" s="105"/>
      <c r="B1078" s="105"/>
      <c r="C1078" s="105"/>
      <c r="D1078" s="105"/>
      <c r="E1078" s="105"/>
      <c r="F1078" s="105"/>
      <c r="G1078" s="105"/>
      <c r="H1078" s="105"/>
      <c r="I1078" s="105"/>
      <c r="J1078" s="105"/>
      <c r="K1078" s="105"/>
      <c r="L1078" s="105"/>
      <c r="M1078" s="105"/>
      <c r="N1078" s="105"/>
    </row>
    <row r="1079" spans="1:14" x14ac:dyDescent="0.25">
      <c r="A1079" s="105"/>
      <c r="B1079" s="105"/>
      <c r="C1079" s="105"/>
      <c r="D1079" s="105"/>
      <c r="E1079" s="105"/>
      <c r="F1079" s="105"/>
      <c r="G1079" s="105"/>
      <c r="H1079" s="105"/>
      <c r="I1079" s="105"/>
      <c r="J1079" s="105"/>
      <c r="K1079" s="105"/>
      <c r="L1079" s="105"/>
      <c r="M1079" s="105"/>
      <c r="N1079" s="105"/>
    </row>
    <row r="1080" spans="1:14" x14ac:dyDescent="0.25">
      <c r="A1080" s="105"/>
      <c r="B1080" s="105"/>
      <c r="C1080" s="105"/>
      <c r="D1080" s="105"/>
      <c r="E1080" s="105"/>
      <c r="F1080" s="105"/>
      <c r="G1080" s="105"/>
      <c r="H1080" s="105"/>
      <c r="I1080" s="105"/>
      <c r="J1080" s="105"/>
      <c r="K1080" s="105"/>
      <c r="L1080" s="105"/>
      <c r="M1080" s="105"/>
      <c r="N1080" s="105"/>
    </row>
    <row r="1081" spans="1:14" x14ac:dyDescent="0.25">
      <c r="A1081" s="105"/>
      <c r="B1081" s="105"/>
      <c r="C1081" s="105"/>
      <c r="D1081" s="105"/>
      <c r="E1081" s="105"/>
      <c r="F1081" s="105"/>
      <c r="G1081" s="105"/>
      <c r="H1081" s="105"/>
      <c r="I1081" s="105"/>
      <c r="J1081" s="105"/>
      <c r="K1081" s="105"/>
      <c r="L1081" s="105"/>
      <c r="M1081" s="105"/>
      <c r="N1081" s="105"/>
    </row>
    <row r="1082" spans="1:14" x14ac:dyDescent="0.25">
      <c r="A1082" s="105"/>
      <c r="B1082" s="105"/>
      <c r="C1082" s="105"/>
      <c r="D1082" s="105"/>
      <c r="E1082" s="105"/>
      <c r="F1082" s="105"/>
      <c r="G1082" s="105"/>
      <c r="H1082" s="105"/>
      <c r="I1082" s="105"/>
      <c r="J1082" s="105"/>
      <c r="K1082" s="105"/>
      <c r="L1082" s="105"/>
      <c r="M1082" s="105"/>
      <c r="N1082" s="105"/>
    </row>
    <row r="1083" spans="1:14" x14ac:dyDescent="0.25">
      <c r="A1083" s="105"/>
      <c r="B1083" s="105"/>
      <c r="C1083" s="105"/>
      <c r="D1083" s="105"/>
      <c r="E1083" s="105"/>
      <c r="F1083" s="105"/>
      <c r="G1083" s="105"/>
      <c r="H1083" s="105"/>
      <c r="I1083" s="105"/>
      <c r="J1083" s="105"/>
      <c r="K1083" s="105"/>
      <c r="L1083" s="105"/>
      <c r="M1083" s="105"/>
      <c r="N1083" s="105"/>
    </row>
    <row r="1084" spans="1:14" x14ac:dyDescent="0.25">
      <c r="A1084" s="105"/>
      <c r="B1084" s="105"/>
      <c r="C1084" s="105"/>
      <c r="D1084" s="105"/>
      <c r="E1084" s="105"/>
      <c r="F1084" s="105"/>
      <c r="G1084" s="105"/>
      <c r="H1084" s="105"/>
      <c r="I1084" s="105"/>
      <c r="J1084" s="105"/>
      <c r="K1084" s="105"/>
      <c r="L1084" s="105"/>
      <c r="M1084" s="105"/>
      <c r="N1084" s="105"/>
    </row>
    <row r="1085" spans="1:14" x14ac:dyDescent="0.25">
      <c r="A1085" s="105"/>
      <c r="B1085" s="105"/>
      <c r="C1085" s="105"/>
      <c r="D1085" s="105"/>
      <c r="E1085" s="105"/>
      <c r="F1085" s="105"/>
      <c r="G1085" s="105"/>
      <c r="H1085" s="105"/>
      <c r="I1085" s="105"/>
      <c r="J1085" s="105"/>
      <c r="K1085" s="105"/>
      <c r="L1085" s="105"/>
      <c r="M1085" s="105"/>
      <c r="N1085" s="105"/>
    </row>
    <row r="1086" spans="1:14" x14ac:dyDescent="0.25">
      <c r="A1086" s="105"/>
      <c r="B1086" s="105"/>
      <c r="C1086" s="105"/>
      <c r="D1086" s="105"/>
      <c r="E1086" s="105"/>
      <c r="F1086" s="105"/>
      <c r="G1086" s="105"/>
      <c r="H1086" s="105"/>
      <c r="I1086" s="105"/>
      <c r="J1086" s="105"/>
      <c r="K1086" s="105"/>
      <c r="L1086" s="105"/>
      <c r="M1086" s="105"/>
      <c r="N1086" s="105"/>
    </row>
    <row r="1087" spans="1:14" x14ac:dyDescent="0.25">
      <c r="A1087" s="105"/>
      <c r="B1087" s="105"/>
      <c r="C1087" s="105"/>
      <c r="D1087" s="105"/>
      <c r="E1087" s="105"/>
      <c r="F1087" s="105"/>
      <c r="G1087" s="105"/>
      <c r="H1087" s="105"/>
      <c r="I1087" s="105"/>
      <c r="J1087" s="105"/>
      <c r="K1087" s="105"/>
      <c r="L1087" s="105"/>
      <c r="M1087" s="105"/>
      <c r="N1087" s="105"/>
    </row>
    <row r="1088" spans="1:14" x14ac:dyDescent="0.25">
      <c r="A1088" s="105"/>
      <c r="B1088" s="105"/>
      <c r="C1088" s="105"/>
      <c r="D1088" s="105"/>
      <c r="E1088" s="105"/>
      <c r="F1088" s="105"/>
      <c r="G1088" s="105"/>
      <c r="H1088" s="105"/>
      <c r="I1088" s="105"/>
      <c r="J1088" s="105"/>
      <c r="K1088" s="105"/>
      <c r="L1088" s="105"/>
      <c r="M1088" s="105"/>
      <c r="N1088" s="105"/>
    </row>
    <row r="1089" spans="1:14" x14ac:dyDescent="0.25">
      <c r="A1089" s="105"/>
      <c r="B1089" s="105"/>
      <c r="C1089" s="105"/>
      <c r="D1089" s="105"/>
      <c r="E1089" s="105"/>
      <c r="F1089" s="105"/>
      <c r="G1089" s="105"/>
      <c r="H1089" s="105"/>
      <c r="I1089" s="105"/>
      <c r="J1089" s="105"/>
      <c r="K1089" s="105"/>
      <c r="L1089" s="105"/>
      <c r="M1089" s="105"/>
      <c r="N1089" s="105"/>
    </row>
    <row r="1090" spans="1:14" x14ac:dyDescent="0.25">
      <c r="A1090" s="105"/>
      <c r="B1090" s="105"/>
      <c r="C1090" s="105"/>
      <c r="D1090" s="105"/>
      <c r="E1090" s="105"/>
      <c r="F1090" s="105"/>
      <c r="G1090" s="105"/>
      <c r="H1090" s="105"/>
      <c r="I1090" s="105"/>
      <c r="J1090" s="105"/>
      <c r="K1090" s="105"/>
      <c r="L1090" s="105"/>
      <c r="M1090" s="105"/>
      <c r="N1090" s="105"/>
    </row>
    <row r="1091" spans="1:14" x14ac:dyDescent="0.25">
      <c r="A1091" s="105"/>
      <c r="B1091" s="105"/>
      <c r="C1091" s="105"/>
      <c r="D1091" s="105"/>
      <c r="E1091" s="105"/>
      <c r="F1091" s="105"/>
      <c r="G1091" s="105"/>
      <c r="H1091" s="105"/>
      <c r="I1091" s="105"/>
      <c r="J1091" s="105"/>
      <c r="K1091" s="105"/>
      <c r="L1091" s="105"/>
      <c r="M1091" s="105"/>
      <c r="N1091" s="105"/>
    </row>
    <row r="1092" spans="1:14" x14ac:dyDescent="0.25">
      <c r="A1092" s="105"/>
      <c r="B1092" s="105"/>
      <c r="C1092" s="105"/>
      <c r="D1092" s="105"/>
      <c r="E1092" s="105"/>
      <c r="F1092" s="105"/>
      <c r="G1092" s="105"/>
      <c r="H1092" s="105"/>
      <c r="I1092" s="105"/>
      <c r="J1092" s="105"/>
      <c r="K1092" s="105"/>
      <c r="L1092" s="105"/>
      <c r="M1092" s="105"/>
      <c r="N1092" s="105"/>
    </row>
    <row r="1093" spans="1:14" x14ac:dyDescent="0.25">
      <c r="A1093" s="105"/>
      <c r="B1093" s="105"/>
      <c r="C1093" s="105"/>
      <c r="D1093" s="105"/>
      <c r="E1093" s="105"/>
      <c r="F1093" s="105"/>
      <c r="G1093" s="105"/>
      <c r="H1093" s="105"/>
      <c r="I1093" s="105"/>
      <c r="J1093" s="105"/>
      <c r="K1093" s="105"/>
      <c r="L1093" s="105"/>
      <c r="M1093" s="105"/>
      <c r="N1093" s="105"/>
    </row>
    <row r="1094" spans="1:14" x14ac:dyDescent="0.25">
      <c r="A1094" s="105"/>
      <c r="B1094" s="105"/>
      <c r="C1094" s="105"/>
      <c r="D1094" s="105"/>
      <c r="E1094" s="105"/>
      <c r="F1094" s="105"/>
      <c r="G1094" s="105"/>
      <c r="H1094" s="105"/>
      <c r="I1094" s="105"/>
      <c r="J1094" s="105"/>
      <c r="K1094" s="105"/>
      <c r="L1094" s="105"/>
      <c r="M1094" s="105"/>
      <c r="N1094" s="105"/>
    </row>
    <row r="1095" spans="1:14" x14ac:dyDescent="0.25">
      <c r="A1095" s="105"/>
      <c r="B1095" s="105"/>
      <c r="C1095" s="105"/>
      <c r="D1095" s="105"/>
      <c r="E1095" s="105"/>
      <c r="F1095" s="105"/>
      <c r="G1095" s="105"/>
      <c r="H1095" s="105"/>
      <c r="I1095" s="105"/>
      <c r="J1095" s="105"/>
      <c r="K1095" s="105"/>
      <c r="L1095" s="105"/>
      <c r="M1095" s="105"/>
      <c r="N1095" s="105"/>
    </row>
    <row r="1096" spans="1:14" x14ac:dyDescent="0.25">
      <c r="A1096" s="105"/>
      <c r="B1096" s="105"/>
      <c r="C1096" s="105"/>
      <c r="D1096" s="105"/>
      <c r="E1096" s="105"/>
      <c r="F1096" s="105"/>
      <c r="G1096" s="105"/>
      <c r="H1096" s="105"/>
      <c r="I1096" s="105"/>
      <c r="J1096" s="105"/>
      <c r="K1096" s="105"/>
      <c r="L1096" s="105"/>
      <c r="M1096" s="105"/>
      <c r="N1096" s="105"/>
    </row>
    <row r="1097" spans="1:14" x14ac:dyDescent="0.25">
      <c r="A1097" s="105"/>
      <c r="B1097" s="105"/>
      <c r="C1097" s="105"/>
      <c r="D1097" s="105"/>
      <c r="E1097" s="105"/>
      <c r="F1097" s="105"/>
      <c r="G1097" s="105"/>
      <c r="H1097" s="105"/>
      <c r="I1097" s="105"/>
      <c r="J1097" s="105"/>
      <c r="K1097" s="105"/>
      <c r="L1097" s="105"/>
      <c r="M1097" s="105"/>
      <c r="N1097" s="105"/>
    </row>
    <row r="1098" spans="1:14" x14ac:dyDescent="0.25">
      <c r="A1098" s="105"/>
      <c r="B1098" s="105"/>
      <c r="C1098" s="105"/>
      <c r="D1098" s="105"/>
      <c r="E1098" s="105"/>
      <c r="F1098" s="105"/>
      <c r="G1098" s="105"/>
      <c r="H1098" s="105"/>
      <c r="I1098" s="105"/>
      <c r="J1098" s="105"/>
      <c r="K1098" s="105"/>
      <c r="L1098" s="105"/>
      <c r="M1098" s="105"/>
      <c r="N1098" s="105"/>
    </row>
    <row r="1099" spans="1:14" x14ac:dyDescent="0.25">
      <c r="A1099" s="105"/>
      <c r="B1099" s="105"/>
      <c r="C1099" s="105"/>
      <c r="D1099" s="105"/>
      <c r="E1099" s="105"/>
      <c r="F1099" s="105"/>
      <c r="G1099" s="105"/>
      <c r="H1099" s="105"/>
      <c r="I1099" s="105"/>
      <c r="J1099" s="105"/>
      <c r="K1099" s="105"/>
      <c r="L1099" s="105"/>
      <c r="M1099" s="105"/>
      <c r="N1099" s="105"/>
    </row>
    <row r="1100" spans="1:14" x14ac:dyDescent="0.25">
      <c r="A1100" s="105"/>
      <c r="B1100" s="105"/>
      <c r="C1100" s="105"/>
      <c r="D1100" s="105"/>
      <c r="E1100" s="105"/>
      <c r="F1100" s="105"/>
      <c r="G1100" s="105"/>
      <c r="H1100" s="105"/>
      <c r="I1100" s="105"/>
      <c r="J1100" s="105"/>
      <c r="K1100" s="105"/>
      <c r="L1100" s="105"/>
      <c r="M1100" s="105"/>
      <c r="N1100" s="105"/>
    </row>
    <row r="1101" spans="1:14" x14ac:dyDescent="0.25">
      <c r="A1101" s="105"/>
      <c r="B1101" s="105"/>
      <c r="C1101" s="105"/>
      <c r="D1101" s="105"/>
      <c r="E1101" s="105"/>
      <c r="F1101" s="105"/>
      <c r="G1101" s="105"/>
      <c r="H1101" s="105"/>
      <c r="I1101" s="105"/>
      <c r="J1101" s="105"/>
      <c r="K1101" s="105"/>
      <c r="L1101" s="105"/>
      <c r="M1101" s="105"/>
      <c r="N1101" s="105"/>
    </row>
    <row r="1102" spans="1:14" x14ac:dyDescent="0.25">
      <c r="A1102" s="105"/>
      <c r="B1102" s="105"/>
      <c r="C1102" s="105"/>
      <c r="D1102" s="105"/>
      <c r="E1102" s="105"/>
      <c r="F1102" s="105"/>
      <c r="G1102" s="105"/>
      <c r="H1102" s="105"/>
      <c r="I1102" s="105"/>
      <c r="J1102" s="105"/>
      <c r="K1102" s="105"/>
      <c r="L1102" s="105"/>
      <c r="M1102" s="105"/>
      <c r="N1102" s="105"/>
    </row>
    <row r="1103" spans="1:14" x14ac:dyDescent="0.25">
      <c r="A1103" s="105"/>
      <c r="B1103" s="105"/>
      <c r="C1103" s="105"/>
      <c r="D1103" s="105"/>
      <c r="E1103" s="105"/>
      <c r="F1103" s="105"/>
      <c r="G1103" s="105"/>
      <c r="H1103" s="105"/>
      <c r="I1103" s="105"/>
      <c r="J1103" s="105"/>
      <c r="K1103" s="105"/>
      <c r="L1103" s="105"/>
      <c r="M1103" s="105"/>
      <c r="N1103" s="105"/>
    </row>
    <row r="1104" spans="1:14" x14ac:dyDescent="0.25">
      <c r="A1104" s="105"/>
      <c r="B1104" s="105"/>
      <c r="C1104" s="105"/>
      <c r="D1104" s="105"/>
      <c r="E1104" s="105"/>
      <c r="F1104" s="105"/>
      <c r="G1104" s="105"/>
      <c r="H1104" s="105"/>
      <c r="I1104" s="105"/>
      <c r="J1104" s="105"/>
      <c r="K1104" s="105"/>
      <c r="L1104" s="105"/>
      <c r="M1104" s="105"/>
      <c r="N1104" s="105"/>
    </row>
    <row r="1105" spans="1:14" x14ac:dyDescent="0.25">
      <c r="A1105" s="105"/>
      <c r="B1105" s="105"/>
      <c r="C1105" s="105"/>
      <c r="D1105" s="105"/>
      <c r="E1105" s="105"/>
      <c r="F1105" s="105"/>
      <c r="G1105" s="105"/>
      <c r="H1105" s="105"/>
      <c r="I1105" s="105"/>
      <c r="J1105" s="105"/>
      <c r="K1105" s="105"/>
      <c r="L1105" s="105"/>
      <c r="M1105" s="105"/>
      <c r="N1105" s="105"/>
    </row>
    <row r="1106" spans="1:14" x14ac:dyDescent="0.25">
      <c r="A1106" s="105"/>
      <c r="B1106" s="105"/>
      <c r="C1106" s="105"/>
      <c r="D1106" s="105"/>
      <c r="E1106" s="105"/>
      <c r="F1106" s="105"/>
      <c r="G1106" s="105"/>
      <c r="H1106" s="105"/>
      <c r="I1106" s="105"/>
      <c r="J1106" s="105"/>
      <c r="K1106" s="105"/>
      <c r="L1106" s="105"/>
      <c r="M1106" s="105"/>
      <c r="N1106" s="105"/>
    </row>
    <row r="1107" spans="1:14" x14ac:dyDescent="0.25">
      <c r="A1107" s="105"/>
      <c r="B1107" s="105"/>
      <c r="C1107" s="105"/>
      <c r="D1107" s="105"/>
      <c r="E1107" s="105"/>
      <c r="F1107" s="105"/>
      <c r="G1107" s="105"/>
      <c r="H1107" s="105"/>
      <c r="I1107" s="105"/>
      <c r="J1107" s="105"/>
      <c r="K1107" s="105"/>
      <c r="L1107" s="105"/>
      <c r="M1107" s="105"/>
      <c r="N1107" s="105"/>
    </row>
    <row r="1108" spans="1:14" x14ac:dyDescent="0.25">
      <c r="A1108" s="105"/>
      <c r="B1108" s="105"/>
      <c r="C1108" s="105"/>
      <c r="D1108" s="105"/>
      <c r="E1108" s="105"/>
      <c r="F1108" s="105"/>
      <c r="G1108" s="105"/>
      <c r="H1108" s="105"/>
      <c r="I1108" s="105"/>
      <c r="J1108" s="105"/>
      <c r="K1108" s="105"/>
      <c r="L1108" s="105"/>
      <c r="M1108" s="105"/>
      <c r="N1108" s="105"/>
    </row>
    <row r="1109" spans="1:14" x14ac:dyDescent="0.25">
      <c r="A1109" s="105"/>
      <c r="B1109" s="105"/>
      <c r="C1109" s="105"/>
      <c r="D1109" s="105"/>
      <c r="E1109" s="105"/>
      <c r="F1109" s="105"/>
      <c r="G1109" s="105"/>
      <c r="H1109" s="105"/>
      <c r="I1109" s="105"/>
      <c r="J1109" s="105"/>
      <c r="K1109" s="105"/>
      <c r="L1109" s="105"/>
      <c r="M1109" s="105"/>
      <c r="N1109" s="105"/>
    </row>
    <row r="1110" spans="1:14" x14ac:dyDescent="0.25">
      <c r="A1110" s="105"/>
      <c r="B1110" s="105"/>
      <c r="C1110" s="105"/>
      <c r="D1110" s="105"/>
      <c r="E1110" s="105"/>
      <c r="F1110" s="105"/>
      <c r="G1110" s="105"/>
      <c r="H1110" s="105"/>
      <c r="I1110" s="105"/>
      <c r="J1110" s="105"/>
      <c r="K1110" s="105"/>
      <c r="L1110" s="105"/>
      <c r="M1110" s="105"/>
      <c r="N1110" s="105"/>
    </row>
    <row r="1111" spans="1:14" x14ac:dyDescent="0.25">
      <c r="A1111" s="105"/>
      <c r="B1111" s="105"/>
      <c r="C1111" s="105"/>
      <c r="D1111" s="105"/>
      <c r="E1111" s="105"/>
      <c r="F1111" s="105"/>
      <c r="G1111" s="105"/>
      <c r="H1111" s="105"/>
      <c r="I1111" s="105"/>
      <c r="J1111" s="105"/>
      <c r="K1111" s="105"/>
      <c r="L1111" s="105"/>
      <c r="M1111" s="105"/>
      <c r="N1111" s="105"/>
    </row>
    <row r="1112" spans="1:14" x14ac:dyDescent="0.25">
      <c r="A1112" s="105"/>
      <c r="B1112" s="105"/>
      <c r="C1112" s="105"/>
      <c r="D1112" s="105"/>
      <c r="E1112" s="105"/>
      <c r="F1112" s="105"/>
      <c r="G1112" s="105"/>
      <c r="H1112" s="105"/>
      <c r="I1112" s="105"/>
      <c r="J1112" s="105"/>
      <c r="K1112" s="105"/>
      <c r="L1112" s="105"/>
      <c r="M1112" s="105"/>
      <c r="N1112" s="105"/>
    </row>
    <row r="1113" spans="1:14" x14ac:dyDescent="0.25">
      <c r="A1113" s="105"/>
      <c r="B1113" s="105"/>
      <c r="C1113" s="105"/>
      <c r="D1113" s="105"/>
      <c r="E1113" s="105"/>
      <c r="F1113" s="105"/>
      <c r="G1113" s="105"/>
      <c r="H1113" s="105"/>
      <c r="I1113" s="105"/>
      <c r="J1113" s="105"/>
      <c r="K1113" s="105"/>
      <c r="L1113" s="105"/>
      <c r="M1113" s="105"/>
      <c r="N1113" s="105"/>
    </row>
    <row r="1114" spans="1:14" x14ac:dyDescent="0.25">
      <c r="A1114" s="105"/>
      <c r="B1114" s="105"/>
      <c r="C1114" s="105"/>
      <c r="D1114" s="105"/>
      <c r="E1114" s="105"/>
      <c r="F1114" s="105"/>
      <c r="G1114" s="105"/>
      <c r="H1114" s="105"/>
      <c r="I1114" s="105"/>
      <c r="J1114" s="105"/>
      <c r="K1114" s="105"/>
      <c r="L1114" s="105"/>
      <c r="M1114" s="105"/>
      <c r="N1114" s="105"/>
    </row>
    <row r="1115" spans="1:14" x14ac:dyDescent="0.25">
      <c r="A1115" s="105"/>
      <c r="B1115" s="105"/>
      <c r="C1115" s="105"/>
      <c r="D1115" s="105"/>
      <c r="E1115" s="105"/>
      <c r="F1115" s="105"/>
      <c r="G1115" s="105"/>
      <c r="H1115" s="105"/>
      <c r="I1115" s="105"/>
      <c r="J1115" s="105"/>
      <c r="K1115" s="105"/>
      <c r="L1115" s="105"/>
      <c r="M1115" s="105"/>
      <c r="N1115" s="105"/>
    </row>
    <row r="1116" spans="1:14" x14ac:dyDescent="0.25">
      <c r="A1116" s="105"/>
      <c r="B1116" s="105"/>
      <c r="C1116" s="105"/>
      <c r="D1116" s="105"/>
      <c r="E1116" s="105"/>
      <c r="F1116" s="105"/>
      <c r="G1116" s="105"/>
      <c r="H1116" s="105"/>
      <c r="I1116" s="105"/>
      <c r="J1116" s="105"/>
      <c r="K1116" s="105"/>
      <c r="L1116" s="105"/>
      <c r="M1116" s="105"/>
      <c r="N1116" s="105"/>
    </row>
    <row r="1117" spans="1:14" x14ac:dyDescent="0.25">
      <c r="A1117" s="105"/>
      <c r="B1117" s="105"/>
      <c r="C1117" s="105"/>
      <c r="D1117" s="105"/>
      <c r="E1117" s="105"/>
      <c r="F1117" s="105"/>
      <c r="G1117" s="105"/>
      <c r="H1117" s="105"/>
      <c r="I1117" s="105"/>
      <c r="J1117" s="105"/>
      <c r="K1117" s="105"/>
      <c r="L1117" s="105"/>
      <c r="M1117" s="105"/>
      <c r="N1117" s="105"/>
    </row>
    <row r="1118" spans="1:14" x14ac:dyDescent="0.25">
      <c r="A1118" s="105"/>
      <c r="B1118" s="105"/>
      <c r="C1118" s="105"/>
      <c r="D1118" s="105"/>
      <c r="E1118" s="105"/>
      <c r="F1118" s="105"/>
      <c r="G1118" s="105"/>
      <c r="H1118" s="105"/>
      <c r="I1118" s="105"/>
      <c r="J1118" s="105"/>
      <c r="K1118" s="105"/>
      <c r="L1118" s="105"/>
      <c r="M1118" s="105"/>
      <c r="N1118" s="105"/>
    </row>
    <row r="1119" spans="1:14" x14ac:dyDescent="0.25">
      <c r="A1119" s="105"/>
      <c r="B1119" s="105"/>
      <c r="C1119" s="105"/>
      <c r="D1119" s="105"/>
      <c r="E1119" s="105"/>
      <c r="F1119" s="105"/>
      <c r="G1119" s="105"/>
      <c r="H1119" s="105"/>
      <c r="I1119" s="105"/>
      <c r="J1119" s="105"/>
      <c r="K1119" s="105"/>
      <c r="L1119" s="105"/>
      <c r="M1119" s="105"/>
      <c r="N1119" s="105"/>
    </row>
    <row r="1120" spans="1:14" x14ac:dyDescent="0.25">
      <c r="A1120" s="105"/>
      <c r="B1120" s="105"/>
      <c r="C1120" s="105"/>
      <c r="D1120" s="105"/>
      <c r="E1120" s="105"/>
      <c r="F1120" s="105"/>
      <c r="G1120" s="105"/>
      <c r="H1120" s="105"/>
      <c r="I1120" s="105"/>
      <c r="J1120" s="105"/>
      <c r="K1120" s="105"/>
      <c r="L1120" s="105"/>
      <c r="M1120" s="105"/>
      <c r="N1120" s="105"/>
    </row>
    <row r="1121" spans="1:14" x14ac:dyDescent="0.25">
      <c r="A1121" s="105"/>
      <c r="B1121" s="105"/>
      <c r="C1121" s="105"/>
      <c r="D1121" s="105"/>
      <c r="E1121" s="105"/>
      <c r="F1121" s="105"/>
      <c r="G1121" s="105"/>
      <c r="H1121" s="105"/>
      <c r="I1121" s="105"/>
      <c r="J1121" s="105"/>
      <c r="K1121" s="105"/>
      <c r="L1121" s="105"/>
      <c r="M1121" s="105"/>
      <c r="N1121" s="105"/>
    </row>
    <row r="1122" spans="1:14" x14ac:dyDescent="0.25">
      <c r="A1122" s="105"/>
      <c r="B1122" s="105"/>
      <c r="C1122" s="105"/>
      <c r="D1122" s="105"/>
      <c r="E1122" s="105"/>
      <c r="F1122" s="105"/>
      <c r="G1122" s="105"/>
      <c r="H1122" s="105"/>
      <c r="I1122" s="105"/>
      <c r="J1122" s="105"/>
      <c r="K1122" s="105"/>
      <c r="L1122" s="105"/>
      <c r="M1122" s="105"/>
      <c r="N1122" s="105"/>
    </row>
    <row r="1123" spans="1:14" x14ac:dyDescent="0.25">
      <c r="A1123" s="105"/>
      <c r="B1123" s="105"/>
      <c r="C1123" s="105"/>
      <c r="D1123" s="105"/>
      <c r="E1123" s="105"/>
      <c r="F1123" s="105"/>
      <c r="G1123" s="105"/>
      <c r="H1123" s="105"/>
      <c r="I1123" s="105"/>
      <c r="J1123" s="105"/>
      <c r="K1123" s="105"/>
      <c r="L1123" s="105"/>
      <c r="M1123" s="105"/>
      <c r="N1123" s="105"/>
    </row>
    <row r="1124" spans="1:14" x14ac:dyDescent="0.25">
      <c r="A1124" s="105"/>
      <c r="B1124" s="105"/>
      <c r="C1124" s="105"/>
      <c r="D1124" s="105"/>
      <c r="E1124" s="105"/>
      <c r="F1124" s="105"/>
      <c r="G1124" s="105"/>
      <c r="H1124" s="105"/>
      <c r="I1124" s="105"/>
      <c r="J1124" s="105"/>
      <c r="K1124" s="105"/>
      <c r="L1124" s="105"/>
      <c r="M1124" s="105"/>
      <c r="N1124" s="105"/>
    </row>
    <row r="1125" spans="1:14" x14ac:dyDescent="0.25">
      <c r="A1125" s="105"/>
      <c r="B1125" s="105"/>
      <c r="C1125" s="105"/>
      <c r="D1125" s="105"/>
      <c r="E1125" s="105"/>
      <c r="F1125" s="105"/>
      <c r="G1125" s="105"/>
      <c r="H1125" s="105"/>
      <c r="I1125" s="105"/>
      <c r="J1125" s="105"/>
      <c r="K1125" s="105"/>
      <c r="L1125" s="105"/>
      <c r="M1125" s="105"/>
      <c r="N1125" s="105"/>
    </row>
    <row r="1126" spans="1:14" x14ac:dyDescent="0.25">
      <c r="A1126" s="105"/>
      <c r="B1126" s="105"/>
      <c r="C1126" s="105"/>
      <c r="D1126" s="105"/>
      <c r="E1126" s="105"/>
      <c r="F1126" s="105"/>
      <c r="G1126" s="105"/>
      <c r="H1126" s="105"/>
      <c r="I1126" s="105"/>
      <c r="J1126" s="105"/>
      <c r="K1126" s="105"/>
      <c r="L1126" s="105"/>
      <c r="M1126" s="105"/>
      <c r="N1126" s="105"/>
    </row>
    <row r="1127" spans="1:14" x14ac:dyDescent="0.25">
      <c r="A1127" s="105"/>
      <c r="B1127" s="105"/>
      <c r="C1127" s="105"/>
      <c r="D1127" s="105"/>
      <c r="E1127" s="105"/>
      <c r="F1127" s="105"/>
      <c r="G1127" s="105"/>
      <c r="H1127" s="105"/>
      <c r="I1127" s="105"/>
      <c r="J1127" s="105"/>
      <c r="K1127" s="105"/>
      <c r="L1127" s="105"/>
      <c r="M1127" s="105"/>
      <c r="N1127" s="105"/>
    </row>
    <row r="1128" spans="1:14" x14ac:dyDescent="0.25">
      <c r="A1128" s="105"/>
      <c r="B1128" s="105"/>
      <c r="C1128" s="105"/>
      <c r="D1128" s="105"/>
      <c r="E1128" s="105"/>
      <c r="F1128" s="105"/>
      <c r="G1128" s="105"/>
      <c r="H1128" s="105"/>
      <c r="I1128" s="105"/>
      <c r="J1128" s="105"/>
      <c r="K1128" s="105"/>
      <c r="L1128" s="105"/>
      <c r="M1128" s="105"/>
      <c r="N1128" s="105"/>
    </row>
    <row r="1129" spans="1:14" x14ac:dyDescent="0.25">
      <c r="A1129" s="105"/>
      <c r="B1129" s="105"/>
      <c r="C1129" s="105"/>
      <c r="D1129" s="105"/>
      <c r="E1129" s="105"/>
      <c r="F1129" s="105"/>
      <c r="G1129" s="105"/>
      <c r="H1129" s="105"/>
      <c r="I1129" s="105"/>
      <c r="J1129" s="105"/>
      <c r="K1129" s="105"/>
      <c r="L1129" s="105"/>
      <c r="M1129" s="105"/>
      <c r="N1129" s="105"/>
    </row>
    <row r="1130" spans="1:14" x14ac:dyDescent="0.25">
      <c r="A1130" s="105"/>
      <c r="B1130" s="105"/>
      <c r="C1130" s="105"/>
      <c r="D1130" s="105"/>
      <c r="E1130" s="105"/>
      <c r="F1130" s="105"/>
      <c r="G1130" s="105"/>
      <c r="H1130" s="105"/>
      <c r="I1130" s="105"/>
      <c r="J1130" s="105"/>
      <c r="K1130" s="105"/>
      <c r="L1130" s="105"/>
      <c r="M1130" s="105"/>
      <c r="N1130" s="105"/>
    </row>
    <row r="1131" spans="1:14" x14ac:dyDescent="0.25">
      <c r="A1131" s="105"/>
      <c r="B1131" s="105"/>
      <c r="C1131" s="105"/>
      <c r="D1131" s="105"/>
      <c r="E1131" s="105"/>
      <c r="F1131" s="105"/>
      <c r="G1131" s="105"/>
      <c r="H1131" s="105"/>
      <c r="I1131" s="105"/>
      <c r="J1131" s="105"/>
      <c r="K1131" s="105"/>
      <c r="L1131" s="105"/>
      <c r="M1131" s="105"/>
      <c r="N1131" s="105"/>
    </row>
    <row r="1132" spans="1:14" x14ac:dyDescent="0.25">
      <c r="A1132" s="105"/>
      <c r="B1132" s="105"/>
      <c r="C1132" s="105"/>
      <c r="D1132" s="105"/>
      <c r="E1132" s="105"/>
      <c r="F1132" s="105"/>
      <c r="G1132" s="105"/>
      <c r="H1132" s="105"/>
      <c r="I1132" s="105"/>
      <c r="J1132" s="105"/>
      <c r="K1132" s="105"/>
      <c r="L1132" s="105"/>
      <c r="M1132" s="105"/>
      <c r="N1132" s="105"/>
    </row>
    <row r="1133" spans="1:14" x14ac:dyDescent="0.25">
      <c r="A1133" s="105"/>
      <c r="B1133" s="105"/>
      <c r="C1133" s="105"/>
      <c r="D1133" s="105"/>
      <c r="E1133" s="105"/>
      <c r="F1133" s="105"/>
      <c r="G1133" s="105"/>
      <c r="H1133" s="105"/>
      <c r="I1133" s="105"/>
      <c r="J1133" s="105"/>
      <c r="K1133" s="105"/>
      <c r="L1133" s="105"/>
      <c r="M1133" s="105"/>
      <c r="N1133" s="105"/>
    </row>
    <row r="1134" spans="1:14" x14ac:dyDescent="0.25">
      <c r="A1134" s="105"/>
      <c r="B1134" s="105"/>
      <c r="C1134" s="105"/>
      <c r="D1134" s="105"/>
      <c r="E1134" s="105"/>
      <c r="F1134" s="105"/>
      <c r="G1134" s="105"/>
      <c r="H1134" s="105"/>
      <c r="I1134" s="105"/>
      <c r="J1134" s="105"/>
      <c r="K1134" s="105"/>
      <c r="L1134" s="105"/>
      <c r="M1134" s="105"/>
      <c r="N1134" s="105"/>
    </row>
    <row r="1135" spans="1:14" x14ac:dyDescent="0.25">
      <c r="A1135" s="105"/>
      <c r="B1135" s="105"/>
      <c r="C1135" s="105"/>
      <c r="D1135" s="105"/>
      <c r="E1135" s="105"/>
      <c r="F1135" s="105"/>
      <c r="G1135" s="105"/>
      <c r="H1135" s="105"/>
      <c r="I1135" s="105"/>
      <c r="J1135" s="105"/>
      <c r="K1135" s="105"/>
      <c r="L1135" s="105"/>
      <c r="M1135" s="105"/>
      <c r="N1135" s="105"/>
    </row>
    <row r="1136" spans="1:14" x14ac:dyDescent="0.25">
      <c r="A1136" s="105"/>
      <c r="B1136" s="105"/>
      <c r="C1136" s="105"/>
      <c r="D1136" s="105"/>
      <c r="E1136" s="105"/>
      <c r="F1136" s="105"/>
      <c r="G1136" s="105"/>
      <c r="H1136" s="105"/>
      <c r="I1136" s="105"/>
      <c r="J1136" s="105"/>
      <c r="K1136" s="105"/>
      <c r="L1136" s="105"/>
      <c r="M1136" s="105"/>
      <c r="N1136" s="105"/>
    </row>
    <row r="1137" spans="1:14" x14ac:dyDescent="0.25">
      <c r="A1137" s="105"/>
      <c r="B1137" s="105"/>
      <c r="C1137" s="105"/>
      <c r="D1137" s="105"/>
      <c r="E1137" s="105"/>
      <c r="F1137" s="105"/>
      <c r="G1137" s="105"/>
      <c r="H1137" s="105"/>
      <c r="I1137" s="105"/>
      <c r="J1137" s="105"/>
      <c r="K1137" s="105"/>
      <c r="L1137" s="105"/>
      <c r="M1137" s="105"/>
      <c r="N1137" s="105"/>
    </row>
    <row r="1138" spans="1:14" x14ac:dyDescent="0.25">
      <c r="A1138" s="105"/>
      <c r="B1138" s="105"/>
      <c r="C1138" s="105"/>
      <c r="D1138" s="105"/>
      <c r="E1138" s="105"/>
      <c r="F1138" s="105"/>
      <c r="G1138" s="105"/>
      <c r="H1138" s="105"/>
      <c r="I1138" s="105"/>
      <c r="J1138" s="105"/>
      <c r="K1138" s="105"/>
      <c r="L1138" s="105"/>
      <c r="M1138" s="105"/>
      <c r="N1138" s="105"/>
    </row>
    <row r="1139" spans="1:14" x14ac:dyDescent="0.25">
      <c r="A1139" s="105"/>
      <c r="B1139" s="105"/>
      <c r="C1139" s="105"/>
      <c r="D1139" s="105"/>
      <c r="E1139" s="105"/>
      <c r="F1139" s="105"/>
      <c r="G1139" s="105"/>
      <c r="H1139" s="105"/>
      <c r="I1139" s="105"/>
      <c r="J1139" s="105"/>
      <c r="K1139" s="105"/>
      <c r="L1139" s="105"/>
      <c r="M1139" s="105"/>
      <c r="N1139" s="105"/>
    </row>
    <row r="1140" spans="1:14" x14ac:dyDescent="0.25">
      <c r="A1140" s="105"/>
      <c r="B1140" s="105"/>
      <c r="C1140" s="105"/>
      <c r="D1140" s="105"/>
      <c r="E1140" s="105"/>
      <c r="F1140" s="105"/>
      <c r="G1140" s="105"/>
      <c r="H1140" s="105"/>
      <c r="I1140" s="105"/>
      <c r="J1140" s="105"/>
      <c r="K1140" s="105"/>
      <c r="L1140" s="105"/>
      <c r="M1140" s="105"/>
      <c r="N1140" s="105"/>
    </row>
    <row r="1141" spans="1:14" x14ac:dyDescent="0.25">
      <c r="A1141" s="105"/>
      <c r="B1141" s="105"/>
      <c r="C1141" s="105"/>
      <c r="D1141" s="105"/>
      <c r="E1141" s="105"/>
      <c r="F1141" s="105"/>
      <c r="G1141" s="105"/>
      <c r="H1141" s="105"/>
      <c r="I1141" s="105"/>
      <c r="J1141" s="105"/>
      <c r="K1141" s="105"/>
      <c r="L1141" s="105"/>
      <c r="M1141" s="105"/>
      <c r="N1141" s="105"/>
    </row>
    <row r="1142" spans="1:14" x14ac:dyDescent="0.25">
      <c r="A1142" s="105"/>
      <c r="B1142" s="105"/>
      <c r="C1142" s="105"/>
      <c r="D1142" s="105"/>
      <c r="E1142" s="105"/>
      <c r="F1142" s="105"/>
      <c r="G1142" s="105"/>
      <c r="H1142" s="105"/>
      <c r="I1142" s="105"/>
      <c r="J1142" s="105"/>
      <c r="K1142" s="105"/>
      <c r="L1142" s="105"/>
      <c r="M1142" s="105"/>
      <c r="N1142" s="105"/>
    </row>
    <row r="1143" spans="1:14" x14ac:dyDescent="0.25">
      <c r="A1143" s="105"/>
      <c r="B1143" s="105"/>
      <c r="C1143" s="105"/>
      <c r="D1143" s="105"/>
      <c r="E1143" s="105"/>
      <c r="F1143" s="105"/>
      <c r="G1143" s="105"/>
      <c r="H1143" s="105"/>
      <c r="I1143" s="105"/>
      <c r="J1143" s="105"/>
      <c r="K1143" s="105"/>
      <c r="L1143" s="105"/>
      <c r="M1143" s="105"/>
      <c r="N1143" s="105"/>
    </row>
    <row r="1144" spans="1:14" x14ac:dyDescent="0.25">
      <c r="A1144" s="105"/>
      <c r="B1144" s="105"/>
      <c r="C1144" s="105"/>
      <c r="D1144" s="105"/>
      <c r="E1144" s="105"/>
      <c r="F1144" s="105"/>
      <c r="G1144" s="105"/>
      <c r="H1144" s="105"/>
      <c r="I1144" s="105"/>
      <c r="J1144" s="105"/>
      <c r="K1144" s="105"/>
      <c r="L1144" s="105"/>
      <c r="M1144" s="105"/>
      <c r="N1144" s="105"/>
    </row>
    <row r="1145" spans="1:14" x14ac:dyDescent="0.25">
      <c r="A1145" s="105"/>
      <c r="B1145" s="105"/>
      <c r="C1145" s="105"/>
      <c r="D1145" s="105"/>
      <c r="E1145" s="105"/>
      <c r="F1145" s="105"/>
      <c r="G1145" s="105"/>
      <c r="H1145" s="105"/>
      <c r="I1145" s="105"/>
      <c r="J1145" s="105"/>
      <c r="K1145" s="105"/>
      <c r="L1145" s="105"/>
      <c r="M1145" s="105"/>
      <c r="N1145" s="105"/>
    </row>
    <row r="1146" spans="1:14" x14ac:dyDescent="0.25">
      <c r="A1146" s="105"/>
      <c r="B1146" s="105"/>
      <c r="C1146" s="105"/>
      <c r="D1146" s="105"/>
      <c r="E1146" s="105"/>
      <c r="F1146" s="105"/>
      <c r="G1146" s="105"/>
      <c r="H1146" s="105"/>
      <c r="I1146" s="105"/>
      <c r="J1146" s="105"/>
      <c r="K1146" s="105"/>
      <c r="L1146" s="105"/>
      <c r="M1146" s="105"/>
      <c r="N1146" s="105"/>
    </row>
    <row r="1147" spans="1:14" x14ac:dyDescent="0.25">
      <c r="A1147" s="105"/>
      <c r="B1147" s="105"/>
      <c r="C1147" s="105"/>
      <c r="D1147" s="105"/>
      <c r="E1147" s="105"/>
      <c r="F1147" s="105"/>
      <c r="G1147" s="105"/>
      <c r="H1147" s="105"/>
      <c r="I1147" s="105"/>
      <c r="J1147" s="105"/>
      <c r="K1147" s="105"/>
      <c r="L1147" s="105"/>
      <c r="M1147" s="105"/>
      <c r="N1147" s="105"/>
    </row>
    <row r="1148" spans="1:14" x14ac:dyDescent="0.25">
      <c r="A1148" s="105"/>
      <c r="B1148" s="105"/>
      <c r="C1148" s="105"/>
      <c r="D1148" s="105"/>
      <c r="E1148" s="105"/>
      <c r="F1148" s="105"/>
      <c r="G1148" s="105"/>
      <c r="H1148" s="105"/>
      <c r="I1148" s="105"/>
      <c r="J1148" s="105"/>
      <c r="K1148" s="105"/>
      <c r="L1148" s="105"/>
      <c r="M1148" s="105"/>
      <c r="N1148" s="105"/>
    </row>
    <row r="1149" spans="1:14" x14ac:dyDescent="0.25">
      <c r="A1149" s="105"/>
      <c r="B1149" s="105"/>
      <c r="C1149" s="105"/>
      <c r="D1149" s="105"/>
      <c r="E1149" s="105"/>
      <c r="F1149" s="105"/>
      <c r="G1149" s="105"/>
      <c r="H1149" s="105"/>
      <c r="I1149" s="105"/>
      <c r="J1149" s="105"/>
      <c r="K1149" s="105"/>
      <c r="L1149" s="105"/>
      <c r="M1149" s="105"/>
      <c r="N1149" s="105"/>
    </row>
    <row r="1150" spans="1:14" x14ac:dyDescent="0.25">
      <c r="A1150" s="105"/>
      <c r="B1150" s="105"/>
      <c r="C1150" s="105"/>
      <c r="D1150" s="105"/>
      <c r="E1150" s="105"/>
      <c r="F1150" s="105"/>
      <c r="G1150" s="105"/>
      <c r="H1150" s="105"/>
      <c r="I1150" s="105"/>
      <c r="J1150" s="105"/>
      <c r="K1150" s="105"/>
      <c r="L1150" s="105"/>
      <c r="M1150" s="105"/>
      <c r="N1150" s="105"/>
    </row>
    <row r="1151" spans="1:14" x14ac:dyDescent="0.25">
      <c r="A1151" s="105"/>
      <c r="B1151" s="105"/>
      <c r="C1151" s="105"/>
      <c r="D1151" s="105"/>
      <c r="E1151" s="105"/>
      <c r="F1151" s="105"/>
      <c r="G1151" s="105"/>
      <c r="H1151" s="105"/>
      <c r="I1151" s="105"/>
      <c r="J1151" s="105"/>
      <c r="K1151" s="105"/>
      <c r="L1151" s="105"/>
      <c r="M1151" s="105"/>
      <c r="N1151" s="105"/>
    </row>
    <row r="1152" spans="1:14" x14ac:dyDescent="0.25">
      <c r="A1152" s="105"/>
      <c r="B1152" s="105"/>
      <c r="C1152" s="105"/>
      <c r="D1152" s="105"/>
      <c r="E1152" s="105"/>
      <c r="F1152" s="105"/>
      <c r="G1152" s="105"/>
      <c r="H1152" s="105"/>
      <c r="I1152" s="105"/>
      <c r="J1152" s="105"/>
      <c r="K1152" s="105"/>
      <c r="L1152" s="105"/>
      <c r="M1152" s="105"/>
      <c r="N1152" s="105"/>
    </row>
    <row r="1153" spans="1:14" x14ac:dyDescent="0.25">
      <c r="A1153" s="105"/>
      <c r="B1153" s="105"/>
      <c r="C1153" s="105"/>
      <c r="D1153" s="105"/>
      <c r="E1153" s="105"/>
      <c r="F1153" s="105"/>
      <c r="G1153" s="105"/>
      <c r="H1153" s="105"/>
      <c r="I1153" s="105"/>
      <c r="J1153" s="105"/>
      <c r="K1153" s="105"/>
      <c r="L1153" s="105"/>
      <c r="M1153" s="105"/>
      <c r="N1153" s="105"/>
    </row>
    <row r="1154" spans="1:14" x14ac:dyDescent="0.25">
      <c r="A1154" s="105"/>
      <c r="B1154" s="105"/>
      <c r="C1154" s="105"/>
      <c r="D1154" s="105"/>
      <c r="E1154" s="105"/>
      <c r="F1154" s="105"/>
      <c r="G1154" s="105"/>
      <c r="H1154" s="105"/>
      <c r="I1154" s="105"/>
      <c r="J1154" s="105"/>
      <c r="K1154" s="105"/>
      <c r="L1154" s="105"/>
      <c r="M1154" s="105"/>
      <c r="N1154" s="105"/>
    </row>
    <row r="1155" spans="1:14" x14ac:dyDescent="0.25">
      <c r="A1155" s="105"/>
      <c r="B1155" s="105"/>
      <c r="C1155" s="105"/>
      <c r="D1155" s="105"/>
      <c r="E1155" s="105"/>
      <c r="F1155" s="105"/>
      <c r="G1155" s="105"/>
      <c r="H1155" s="105"/>
      <c r="I1155" s="105"/>
      <c r="J1155" s="105"/>
      <c r="K1155" s="105"/>
      <c r="L1155" s="105"/>
      <c r="M1155" s="105"/>
      <c r="N1155" s="105"/>
    </row>
    <row r="1156" spans="1:14" x14ac:dyDescent="0.25">
      <c r="A1156" s="105"/>
      <c r="B1156" s="105"/>
      <c r="C1156" s="105"/>
      <c r="D1156" s="105"/>
      <c r="E1156" s="105"/>
      <c r="F1156" s="105"/>
      <c r="G1156" s="105"/>
      <c r="H1156" s="105"/>
      <c r="I1156" s="105"/>
      <c r="J1156" s="105"/>
      <c r="K1156" s="105"/>
      <c r="L1156" s="105"/>
      <c r="M1156" s="105"/>
      <c r="N1156" s="105"/>
    </row>
    <row r="1157" spans="1:14" x14ac:dyDescent="0.25">
      <c r="A1157" s="105"/>
      <c r="B1157" s="105"/>
      <c r="C1157" s="105"/>
      <c r="D1157" s="105"/>
      <c r="E1157" s="105"/>
      <c r="F1157" s="105"/>
      <c r="G1157" s="105"/>
      <c r="H1157" s="105"/>
      <c r="I1157" s="105"/>
      <c r="J1157" s="105"/>
      <c r="K1157" s="105"/>
      <c r="L1157" s="105"/>
      <c r="M1157" s="105"/>
      <c r="N1157" s="105"/>
    </row>
    <row r="1158" spans="1:14" x14ac:dyDescent="0.25">
      <c r="A1158" s="105"/>
      <c r="B1158" s="105"/>
      <c r="C1158" s="105"/>
      <c r="D1158" s="105"/>
      <c r="E1158" s="105"/>
      <c r="F1158" s="105"/>
      <c r="G1158" s="105"/>
      <c r="H1158" s="105"/>
      <c r="I1158" s="105"/>
      <c r="J1158" s="105"/>
      <c r="K1158" s="105"/>
      <c r="L1158" s="105"/>
      <c r="M1158" s="105"/>
      <c r="N1158" s="105"/>
    </row>
    <row r="1159" spans="1:14" x14ac:dyDescent="0.25">
      <c r="A1159" s="105"/>
      <c r="B1159" s="105"/>
      <c r="C1159" s="105"/>
      <c r="D1159" s="105"/>
      <c r="E1159" s="105"/>
      <c r="F1159" s="105"/>
      <c r="G1159" s="105"/>
      <c r="H1159" s="105"/>
      <c r="I1159" s="105"/>
      <c r="J1159" s="105"/>
      <c r="K1159" s="105"/>
      <c r="L1159" s="105"/>
      <c r="M1159" s="105"/>
      <c r="N1159" s="105"/>
    </row>
    <row r="1160" spans="1:14" x14ac:dyDescent="0.25">
      <c r="A1160" s="105"/>
      <c r="B1160" s="105"/>
      <c r="C1160" s="105"/>
      <c r="D1160" s="105"/>
      <c r="E1160" s="105"/>
      <c r="F1160" s="105"/>
      <c r="G1160" s="105"/>
      <c r="H1160" s="105"/>
      <c r="I1160" s="105"/>
      <c r="J1160" s="105"/>
      <c r="K1160" s="105"/>
      <c r="L1160" s="105"/>
      <c r="M1160" s="105"/>
      <c r="N1160" s="105"/>
    </row>
    <row r="1161" spans="1:14" x14ac:dyDescent="0.25">
      <c r="A1161" s="105"/>
      <c r="B1161" s="105"/>
      <c r="C1161" s="105"/>
      <c r="D1161" s="105"/>
      <c r="E1161" s="105"/>
      <c r="F1161" s="105"/>
      <c r="G1161" s="105"/>
      <c r="H1161" s="105"/>
      <c r="I1161" s="105"/>
      <c r="J1161" s="105"/>
      <c r="K1161" s="105"/>
      <c r="L1161" s="105"/>
      <c r="M1161" s="105"/>
      <c r="N1161" s="105"/>
    </row>
    <row r="1162" spans="1:14" x14ac:dyDescent="0.25">
      <c r="A1162" s="105"/>
      <c r="B1162" s="105"/>
      <c r="C1162" s="105"/>
      <c r="D1162" s="105"/>
      <c r="E1162" s="105"/>
      <c r="F1162" s="105"/>
      <c r="G1162" s="105"/>
      <c r="H1162" s="105"/>
      <c r="I1162" s="105"/>
      <c r="J1162" s="105"/>
      <c r="K1162" s="105"/>
      <c r="L1162" s="105"/>
      <c r="M1162" s="105"/>
      <c r="N1162" s="105"/>
    </row>
    <row r="1163" spans="1:14" x14ac:dyDescent="0.25">
      <c r="A1163" s="105"/>
      <c r="B1163" s="105"/>
      <c r="C1163" s="105"/>
      <c r="D1163" s="105"/>
      <c r="E1163" s="105"/>
      <c r="F1163" s="105"/>
      <c r="G1163" s="105"/>
      <c r="H1163" s="105"/>
      <c r="I1163" s="105"/>
      <c r="J1163" s="105"/>
      <c r="K1163" s="105"/>
      <c r="L1163" s="105"/>
      <c r="M1163" s="105"/>
      <c r="N1163" s="105"/>
    </row>
    <row r="1164" spans="1:14" x14ac:dyDescent="0.25">
      <c r="A1164" s="105"/>
      <c r="B1164" s="105"/>
      <c r="C1164" s="105"/>
      <c r="D1164" s="105"/>
      <c r="E1164" s="105"/>
      <c r="F1164" s="105"/>
      <c r="G1164" s="105"/>
      <c r="H1164" s="105"/>
      <c r="I1164" s="105"/>
      <c r="J1164" s="105"/>
      <c r="K1164" s="105"/>
      <c r="L1164" s="105"/>
      <c r="M1164" s="105"/>
      <c r="N1164" s="105"/>
    </row>
    <row r="1165" spans="1:14" x14ac:dyDescent="0.25">
      <c r="A1165" s="105"/>
      <c r="B1165" s="105"/>
      <c r="C1165" s="105"/>
      <c r="D1165" s="105"/>
      <c r="E1165" s="105"/>
      <c r="F1165" s="105"/>
      <c r="G1165" s="105"/>
      <c r="H1165" s="105"/>
      <c r="I1165" s="105"/>
      <c r="J1165" s="105"/>
      <c r="K1165" s="105"/>
      <c r="L1165" s="105"/>
      <c r="M1165" s="105"/>
      <c r="N1165" s="105"/>
    </row>
    <row r="1166" spans="1:14" x14ac:dyDescent="0.25">
      <c r="A1166" s="105"/>
      <c r="B1166" s="105"/>
      <c r="C1166" s="105"/>
      <c r="D1166" s="105"/>
      <c r="E1166" s="105"/>
      <c r="F1166" s="105"/>
      <c r="G1166" s="105"/>
      <c r="H1166" s="105"/>
      <c r="I1166" s="105"/>
      <c r="J1166" s="105"/>
      <c r="K1166" s="105"/>
      <c r="L1166" s="105"/>
      <c r="M1166" s="105"/>
      <c r="N1166" s="105"/>
    </row>
    <row r="1167" spans="1:14" x14ac:dyDescent="0.25">
      <c r="A1167" s="105"/>
      <c r="B1167" s="105"/>
      <c r="C1167" s="105"/>
      <c r="D1167" s="105"/>
      <c r="E1167" s="105"/>
      <c r="F1167" s="105"/>
      <c r="G1167" s="105"/>
      <c r="H1167" s="105"/>
      <c r="I1167" s="105"/>
      <c r="J1167" s="105"/>
      <c r="K1167" s="105"/>
      <c r="L1167" s="105"/>
      <c r="M1167" s="105"/>
      <c r="N1167" s="105"/>
    </row>
    <row r="1168" spans="1:14" x14ac:dyDescent="0.25">
      <c r="A1168" s="105"/>
      <c r="B1168" s="105"/>
      <c r="C1168" s="105"/>
      <c r="D1168" s="105"/>
      <c r="E1168" s="105"/>
      <c r="F1168" s="105"/>
      <c r="G1168" s="105"/>
      <c r="H1168" s="105"/>
      <c r="I1168" s="105"/>
      <c r="J1168" s="105"/>
      <c r="K1168" s="105"/>
      <c r="L1168" s="105"/>
      <c r="M1168" s="105"/>
      <c r="N1168" s="105"/>
    </row>
    <row r="1169" spans="1:14" x14ac:dyDescent="0.25">
      <c r="A1169" s="105"/>
      <c r="B1169" s="105"/>
      <c r="C1169" s="105"/>
      <c r="D1169" s="105"/>
      <c r="E1169" s="105"/>
      <c r="F1169" s="105"/>
      <c r="G1169" s="105"/>
      <c r="H1169" s="105"/>
      <c r="I1169" s="105"/>
      <c r="J1169" s="105"/>
      <c r="K1169" s="105"/>
      <c r="L1169" s="105"/>
      <c r="M1169" s="105"/>
      <c r="N1169" s="105"/>
    </row>
    <row r="1170" spans="1:14" x14ac:dyDescent="0.25">
      <c r="A1170" s="105"/>
      <c r="B1170" s="105"/>
      <c r="C1170" s="105"/>
      <c r="D1170" s="105"/>
      <c r="E1170" s="105"/>
      <c r="F1170" s="105"/>
      <c r="G1170" s="105"/>
      <c r="H1170" s="105"/>
      <c r="I1170" s="105"/>
      <c r="J1170" s="105"/>
      <c r="K1170" s="105"/>
      <c r="L1170" s="105"/>
      <c r="M1170" s="105"/>
      <c r="N1170" s="105"/>
    </row>
    <row r="1171" spans="1:14" x14ac:dyDescent="0.25">
      <c r="A1171" s="105"/>
      <c r="B1171" s="105"/>
      <c r="C1171" s="105"/>
      <c r="D1171" s="105"/>
      <c r="E1171" s="105"/>
      <c r="F1171" s="105"/>
      <c r="G1171" s="105"/>
      <c r="H1171" s="105"/>
      <c r="I1171" s="105"/>
      <c r="J1171" s="105"/>
      <c r="K1171" s="105"/>
      <c r="L1171" s="105"/>
      <c r="M1171" s="105"/>
      <c r="N1171" s="105"/>
    </row>
    <row r="1172" spans="1:14" x14ac:dyDescent="0.25">
      <c r="A1172" s="105"/>
      <c r="B1172" s="105"/>
      <c r="C1172" s="105"/>
      <c r="D1172" s="105"/>
      <c r="E1172" s="105"/>
      <c r="F1172" s="105"/>
      <c r="G1172" s="105"/>
      <c r="H1172" s="105"/>
      <c r="I1172" s="105"/>
      <c r="J1172" s="105"/>
      <c r="K1172" s="105"/>
      <c r="L1172" s="105"/>
      <c r="M1172" s="105"/>
      <c r="N1172" s="105"/>
    </row>
    <row r="1173" spans="1:14" x14ac:dyDescent="0.25">
      <c r="A1173" s="105"/>
      <c r="B1173" s="105"/>
      <c r="C1173" s="105"/>
      <c r="D1173" s="105"/>
      <c r="E1173" s="105"/>
      <c r="F1173" s="105"/>
      <c r="G1173" s="105"/>
      <c r="H1173" s="105"/>
      <c r="I1173" s="105"/>
      <c r="J1173" s="105"/>
      <c r="K1173" s="105"/>
      <c r="L1173" s="105"/>
      <c r="M1173" s="105"/>
      <c r="N1173" s="105"/>
    </row>
    <row r="1174" spans="1:14" x14ac:dyDescent="0.25">
      <c r="A1174" s="105"/>
      <c r="B1174" s="105"/>
      <c r="C1174" s="105"/>
      <c r="D1174" s="105"/>
      <c r="E1174" s="105"/>
      <c r="F1174" s="105"/>
      <c r="G1174" s="105"/>
      <c r="H1174" s="105"/>
      <c r="I1174" s="105"/>
      <c r="J1174" s="105"/>
      <c r="K1174" s="105"/>
      <c r="L1174" s="105"/>
      <c r="M1174" s="105"/>
      <c r="N1174" s="105"/>
    </row>
    <row r="1175" spans="1:14" x14ac:dyDescent="0.25">
      <c r="A1175" s="105"/>
      <c r="B1175" s="105"/>
      <c r="C1175" s="105"/>
      <c r="D1175" s="105"/>
      <c r="E1175" s="105"/>
      <c r="F1175" s="105"/>
      <c r="G1175" s="105"/>
      <c r="H1175" s="105"/>
      <c r="I1175" s="105"/>
      <c r="J1175" s="105"/>
      <c r="K1175" s="105"/>
      <c r="L1175" s="105"/>
      <c r="M1175" s="105"/>
      <c r="N1175" s="105"/>
    </row>
    <row r="1176" spans="1:14" x14ac:dyDescent="0.25">
      <c r="A1176" s="105"/>
      <c r="B1176" s="105"/>
      <c r="C1176" s="105"/>
      <c r="D1176" s="105"/>
      <c r="E1176" s="105"/>
      <c r="F1176" s="105"/>
      <c r="G1176" s="105"/>
      <c r="H1176" s="105"/>
      <c r="I1176" s="105"/>
      <c r="J1176" s="105"/>
      <c r="K1176" s="105"/>
      <c r="L1176" s="105"/>
      <c r="M1176" s="105"/>
      <c r="N1176" s="105"/>
    </row>
    <row r="1177" spans="1:14" x14ac:dyDescent="0.25">
      <c r="A1177" s="105"/>
      <c r="B1177" s="105"/>
      <c r="C1177" s="105"/>
      <c r="D1177" s="105"/>
      <c r="E1177" s="105"/>
      <c r="F1177" s="105"/>
      <c r="G1177" s="105"/>
      <c r="H1177" s="105"/>
      <c r="I1177" s="105"/>
      <c r="J1177" s="105"/>
      <c r="K1177" s="105"/>
      <c r="L1177" s="105"/>
      <c r="M1177" s="105"/>
      <c r="N1177" s="105"/>
    </row>
    <row r="1178" spans="1:14" x14ac:dyDescent="0.25">
      <c r="A1178" s="105"/>
      <c r="B1178" s="105"/>
      <c r="C1178" s="105"/>
      <c r="D1178" s="105"/>
      <c r="E1178" s="105"/>
      <c r="F1178" s="105"/>
      <c r="G1178" s="105"/>
      <c r="H1178" s="105"/>
      <c r="I1178" s="105"/>
      <c r="J1178" s="105"/>
      <c r="K1178" s="105"/>
      <c r="L1178" s="105"/>
      <c r="M1178" s="105"/>
      <c r="N1178" s="105"/>
    </row>
    <row r="1179" spans="1:14" x14ac:dyDescent="0.25">
      <c r="A1179" s="105"/>
      <c r="B1179" s="105"/>
      <c r="C1179" s="105"/>
      <c r="D1179" s="105"/>
      <c r="E1179" s="105"/>
      <c r="F1179" s="105"/>
      <c r="G1179" s="105"/>
      <c r="H1179" s="105"/>
      <c r="I1179" s="105"/>
      <c r="J1179" s="105"/>
      <c r="K1179" s="105"/>
      <c r="L1179" s="105"/>
      <c r="M1179" s="105"/>
      <c r="N1179" s="105"/>
    </row>
    <row r="1180" spans="1:14" x14ac:dyDescent="0.25">
      <c r="A1180" s="105"/>
      <c r="B1180" s="105"/>
      <c r="C1180" s="105"/>
      <c r="D1180" s="105"/>
      <c r="E1180" s="105"/>
      <c r="F1180" s="105"/>
      <c r="G1180" s="105"/>
      <c r="H1180" s="105"/>
      <c r="I1180" s="105"/>
      <c r="J1180" s="105"/>
      <c r="K1180" s="105"/>
      <c r="L1180" s="105"/>
      <c r="M1180" s="105"/>
      <c r="N1180" s="105"/>
    </row>
    <row r="1181" spans="1:14" x14ac:dyDescent="0.25">
      <c r="A1181" s="105"/>
      <c r="B1181" s="105"/>
      <c r="C1181" s="105"/>
      <c r="D1181" s="105"/>
      <c r="E1181" s="105"/>
      <c r="F1181" s="105"/>
      <c r="G1181" s="105"/>
      <c r="H1181" s="105"/>
      <c r="I1181" s="105"/>
      <c r="J1181" s="105"/>
      <c r="K1181" s="105"/>
      <c r="L1181" s="105"/>
      <c r="M1181" s="105"/>
      <c r="N1181" s="105"/>
    </row>
    <row r="1182" spans="1:14" x14ac:dyDescent="0.25">
      <c r="A1182" s="105"/>
      <c r="B1182" s="105"/>
      <c r="C1182" s="105"/>
      <c r="D1182" s="105"/>
      <c r="E1182" s="105"/>
      <c r="F1182" s="105"/>
      <c r="G1182" s="105"/>
      <c r="H1182" s="105"/>
      <c r="I1182" s="105"/>
      <c r="J1182" s="105"/>
      <c r="K1182" s="105"/>
      <c r="L1182" s="105"/>
      <c r="M1182" s="105"/>
      <c r="N1182" s="105"/>
    </row>
    <row r="1183" spans="1:14" x14ac:dyDescent="0.25">
      <c r="A1183" s="105"/>
      <c r="B1183" s="105"/>
      <c r="C1183" s="105"/>
      <c r="D1183" s="105"/>
      <c r="E1183" s="105"/>
      <c r="F1183" s="105"/>
      <c r="G1183" s="105"/>
      <c r="H1183" s="105"/>
      <c r="I1183" s="105"/>
      <c r="J1183" s="105"/>
      <c r="K1183" s="105"/>
      <c r="L1183" s="105"/>
      <c r="M1183" s="105"/>
      <c r="N1183" s="105"/>
    </row>
    <row r="1184" spans="1:14" x14ac:dyDescent="0.25">
      <c r="A1184" s="105"/>
      <c r="B1184" s="105"/>
      <c r="C1184" s="105"/>
      <c r="D1184" s="105"/>
      <c r="E1184" s="105"/>
      <c r="F1184" s="105"/>
      <c r="G1184" s="105"/>
      <c r="H1184" s="105"/>
      <c r="I1184" s="105"/>
      <c r="J1184" s="105"/>
      <c r="K1184" s="105"/>
      <c r="L1184" s="105"/>
      <c r="M1184" s="105"/>
      <c r="N1184" s="105"/>
    </row>
    <row r="1185" spans="1:14" x14ac:dyDescent="0.25">
      <c r="A1185" s="105"/>
      <c r="B1185" s="105"/>
      <c r="C1185" s="105"/>
      <c r="D1185" s="105"/>
      <c r="E1185" s="105"/>
      <c r="F1185" s="105"/>
      <c r="G1185" s="105"/>
      <c r="H1185" s="105"/>
      <c r="I1185" s="105"/>
      <c r="J1185" s="105"/>
      <c r="K1185" s="105"/>
      <c r="L1185" s="105"/>
      <c r="M1185" s="105"/>
      <c r="N1185" s="105"/>
    </row>
    <row r="1186" spans="1:14" x14ac:dyDescent="0.25">
      <c r="A1186" s="105"/>
      <c r="B1186" s="105"/>
      <c r="C1186" s="105"/>
      <c r="D1186" s="105"/>
      <c r="E1186" s="105"/>
      <c r="F1186" s="105"/>
      <c r="G1186" s="105"/>
      <c r="H1186" s="105"/>
      <c r="I1186" s="105"/>
      <c r="J1186" s="105"/>
      <c r="K1186" s="105"/>
      <c r="L1186" s="105"/>
      <c r="M1186" s="105"/>
      <c r="N1186" s="105"/>
    </row>
    <row r="1187" spans="1:14" x14ac:dyDescent="0.25">
      <c r="A1187" s="105"/>
      <c r="B1187" s="105"/>
      <c r="C1187" s="105"/>
      <c r="D1187" s="105"/>
      <c r="E1187" s="105"/>
      <c r="F1187" s="105"/>
      <c r="G1187" s="105"/>
      <c r="H1187" s="105"/>
      <c r="I1187" s="105"/>
      <c r="J1187" s="105"/>
      <c r="K1187" s="105"/>
      <c r="L1187" s="105"/>
      <c r="M1187" s="105"/>
      <c r="N1187" s="105"/>
    </row>
    <row r="1188" spans="1:14" x14ac:dyDescent="0.25">
      <c r="A1188" s="105"/>
      <c r="B1188" s="105"/>
      <c r="C1188" s="105"/>
      <c r="D1188" s="105"/>
      <c r="E1188" s="105"/>
      <c r="F1188" s="105"/>
      <c r="G1188" s="105"/>
      <c r="H1188" s="105"/>
      <c r="I1188" s="105"/>
      <c r="J1188" s="105"/>
      <c r="K1188" s="105"/>
      <c r="L1188" s="105"/>
      <c r="M1188" s="105"/>
      <c r="N1188" s="105"/>
    </row>
    <row r="1189" spans="1:14" x14ac:dyDescent="0.25">
      <c r="A1189" s="105"/>
      <c r="B1189" s="105"/>
      <c r="C1189" s="105"/>
      <c r="D1189" s="105"/>
      <c r="E1189" s="105"/>
      <c r="F1189" s="105"/>
      <c r="G1189" s="105"/>
      <c r="H1189" s="105"/>
      <c r="I1189" s="105"/>
      <c r="J1189" s="105"/>
      <c r="K1189" s="105"/>
      <c r="L1189" s="105"/>
      <c r="M1189" s="105"/>
      <c r="N1189" s="105"/>
    </row>
    <row r="1190" spans="1:14" x14ac:dyDescent="0.25">
      <c r="A1190" s="105"/>
      <c r="B1190" s="105"/>
      <c r="C1190" s="105"/>
      <c r="D1190" s="105"/>
      <c r="E1190" s="105"/>
      <c r="F1190" s="105"/>
      <c r="G1190" s="105"/>
      <c r="H1190" s="105"/>
      <c r="I1190" s="105"/>
      <c r="J1190" s="105"/>
      <c r="K1190" s="105"/>
      <c r="L1190" s="105"/>
      <c r="M1190" s="105"/>
      <c r="N1190" s="105"/>
    </row>
    <row r="1191" spans="1:14" x14ac:dyDescent="0.25">
      <c r="A1191" s="105"/>
      <c r="B1191" s="105"/>
      <c r="C1191" s="105"/>
      <c r="D1191" s="105"/>
      <c r="E1191" s="105"/>
      <c r="F1191" s="105"/>
      <c r="G1191" s="105"/>
      <c r="H1191" s="105"/>
      <c r="I1191" s="105"/>
      <c r="J1191" s="105"/>
      <c r="K1191" s="105"/>
      <c r="L1191" s="105"/>
      <c r="M1191" s="105"/>
      <c r="N1191" s="105"/>
    </row>
    <row r="1192" spans="1:14" x14ac:dyDescent="0.25">
      <c r="A1192" s="105"/>
      <c r="B1192" s="105"/>
      <c r="C1192" s="105"/>
      <c r="D1192" s="105"/>
      <c r="E1192" s="105"/>
      <c r="F1192" s="105"/>
      <c r="G1192" s="105"/>
      <c r="H1192" s="105"/>
      <c r="I1192" s="105"/>
      <c r="J1192" s="105"/>
      <c r="K1192" s="105"/>
      <c r="L1192" s="105"/>
      <c r="M1192" s="105"/>
      <c r="N1192" s="105"/>
    </row>
    <row r="1193" spans="1:14" x14ac:dyDescent="0.25">
      <c r="A1193" s="105"/>
      <c r="B1193" s="105"/>
      <c r="C1193" s="105"/>
      <c r="D1193" s="105"/>
      <c r="E1193" s="105"/>
      <c r="F1193" s="105"/>
      <c r="G1193" s="105"/>
      <c r="H1193" s="105"/>
      <c r="I1193" s="105"/>
      <c r="J1193" s="105"/>
      <c r="K1193" s="105"/>
      <c r="L1193" s="105"/>
      <c r="M1193" s="105"/>
      <c r="N1193" s="105"/>
    </row>
    <row r="1194" spans="1:14" x14ac:dyDescent="0.25">
      <c r="A1194" s="105"/>
      <c r="B1194" s="105"/>
      <c r="C1194" s="105"/>
      <c r="D1194" s="105"/>
      <c r="E1194" s="105"/>
      <c r="F1194" s="105"/>
      <c r="G1194" s="105"/>
      <c r="H1194" s="105"/>
      <c r="I1194" s="105"/>
      <c r="J1194" s="105"/>
      <c r="K1194" s="105"/>
      <c r="L1194" s="105"/>
      <c r="M1194" s="105"/>
      <c r="N1194" s="105"/>
    </row>
    <row r="1195" spans="1:14" x14ac:dyDescent="0.25">
      <c r="A1195" s="105"/>
      <c r="B1195" s="105"/>
      <c r="C1195" s="105"/>
      <c r="D1195" s="105"/>
      <c r="E1195" s="105"/>
      <c r="F1195" s="105"/>
      <c r="G1195" s="105"/>
      <c r="H1195" s="105"/>
      <c r="I1195" s="105"/>
      <c r="J1195" s="105"/>
      <c r="K1195" s="105"/>
      <c r="L1195" s="105"/>
      <c r="M1195" s="105"/>
      <c r="N1195" s="105"/>
    </row>
    <row r="1196" spans="1:14" x14ac:dyDescent="0.25">
      <c r="A1196" s="105"/>
      <c r="B1196" s="105"/>
      <c r="C1196" s="105"/>
      <c r="D1196" s="105"/>
      <c r="E1196" s="105"/>
      <c r="F1196" s="105"/>
      <c r="G1196" s="105"/>
      <c r="H1196" s="105"/>
      <c r="I1196" s="105"/>
      <c r="J1196" s="105"/>
      <c r="K1196" s="105"/>
      <c r="L1196" s="105"/>
      <c r="M1196" s="105"/>
      <c r="N1196" s="105"/>
    </row>
    <row r="1197" spans="1:14" x14ac:dyDescent="0.25">
      <c r="A1197" s="105"/>
      <c r="B1197" s="105"/>
      <c r="C1197" s="105"/>
      <c r="D1197" s="105"/>
      <c r="E1197" s="105"/>
      <c r="F1197" s="105"/>
      <c r="G1197" s="105"/>
      <c r="H1197" s="105"/>
      <c r="I1197" s="105"/>
      <c r="J1197" s="105"/>
      <c r="K1197" s="105"/>
      <c r="L1197" s="105"/>
      <c r="M1197" s="105"/>
      <c r="N1197" s="105"/>
    </row>
    <row r="1198" spans="1:14" x14ac:dyDescent="0.25">
      <c r="A1198" s="105"/>
      <c r="B1198" s="105"/>
      <c r="C1198" s="105"/>
      <c r="D1198" s="105"/>
      <c r="E1198" s="105"/>
      <c r="F1198" s="105"/>
      <c r="G1198" s="105"/>
      <c r="H1198" s="105"/>
      <c r="I1198" s="105"/>
      <c r="J1198" s="105"/>
      <c r="K1198" s="105"/>
      <c r="L1198" s="105"/>
      <c r="M1198" s="105"/>
      <c r="N1198" s="105"/>
    </row>
    <row r="1199" spans="1:14" x14ac:dyDescent="0.25">
      <c r="A1199" s="105"/>
      <c r="B1199" s="105"/>
      <c r="C1199" s="105"/>
      <c r="D1199" s="105"/>
      <c r="E1199" s="105"/>
      <c r="F1199" s="105"/>
      <c r="G1199" s="105"/>
      <c r="H1199" s="105"/>
      <c r="I1199" s="105"/>
      <c r="J1199" s="105"/>
      <c r="K1199" s="105"/>
      <c r="L1199" s="105"/>
      <c r="M1199" s="105"/>
      <c r="N1199" s="105"/>
    </row>
    <row r="1200" spans="1:14" x14ac:dyDescent="0.25">
      <c r="A1200" s="105"/>
      <c r="B1200" s="105"/>
      <c r="C1200" s="105"/>
      <c r="D1200" s="105"/>
      <c r="E1200" s="105"/>
      <c r="F1200" s="105"/>
      <c r="G1200" s="105"/>
      <c r="H1200" s="105"/>
      <c r="I1200" s="105"/>
      <c r="J1200" s="105"/>
      <c r="K1200" s="105"/>
      <c r="L1200" s="105"/>
      <c r="M1200" s="105"/>
      <c r="N1200" s="105"/>
    </row>
    <row r="1201" spans="1:14" x14ac:dyDescent="0.25">
      <c r="A1201" s="105"/>
      <c r="B1201" s="105"/>
      <c r="C1201" s="105"/>
      <c r="D1201" s="105"/>
      <c r="E1201" s="105"/>
      <c r="F1201" s="105"/>
      <c r="G1201" s="105"/>
      <c r="H1201" s="105"/>
      <c r="I1201" s="105"/>
      <c r="J1201" s="105"/>
      <c r="K1201" s="105"/>
      <c r="L1201" s="105"/>
      <c r="M1201" s="105"/>
      <c r="N1201" s="105"/>
    </row>
    <row r="1202" spans="1:14" x14ac:dyDescent="0.25">
      <c r="A1202" s="105"/>
      <c r="B1202" s="105"/>
      <c r="C1202" s="105"/>
      <c r="D1202" s="105"/>
      <c r="E1202" s="105"/>
      <c r="F1202" s="105"/>
      <c r="G1202" s="105"/>
      <c r="H1202" s="105"/>
      <c r="I1202" s="105"/>
      <c r="J1202" s="105"/>
      <c r="K1202" s="105"/>
      <c r="L1202" s="105"/>
      <c r="M1202" s="105"/>
      <c r="N1202" s="105"/>
    </row>
    <row r="1203" spans="1:14" x14ac:dyDescent="0.25">
      <c r="A1203" s="105"/>
      <c r="B1203" s="105"/>
      <c r="C1203" s="105"/>
      <c r="D1203" s="105"/>
      <c r="E1203" s="105"/>
      <c r="F1203" s="105"/>
      <c r="G1203" s="105"/>
      <c r="H1203" s="105"/>
      <c r="I1203" s="105"/>
      <c r="J1203" s="105"/>
      <c r="K1203" s="105"/>
      <c r="L1203" s="105"/>
      <c r="M1203" s="105"/>
      <c r="N1203" s="105"/>
    </row>
    <row r="1204" spans="1:14" x14ac:dyDescent="0.25">
      <c r="A1204" s="105"/>
      <c r="B1204" s="105"/>
      <c r="C1204" s="105"/>
      <c r="D1204" s="105"/>
      <c r="E1204" s="105"/>
      <c r="F1204" s="105"/>
      <c r="G1204" s="105"/>
      <c r="H1204" s="105"/>
      <c r="I1204" s="105"/>
      <c r="J1204" s="105"/>
      <c r="K1204" s="105"/>
      <c r="L1204" s="105"/>
      <c r="M1204" s="105"/>
      <c r="N1204" s="105"/>
    </row>
    <row r="1205" spans="1:14" x14ac:dyDescent="0.25">
      <c r="A1205" s="105"/>
      <c r="B1205" s="105"/>
      <c r="C1205" s="105"/>
      <c r="D1205" s="105"/>
      <c r="E1205" s="105"/>
      <c r="F1205" s="105"/>
      <c r="G1205" s="105"/>
      <c r="H1205" s="105"/>
      <c r="I1205" s="105"/>
      <c r="J1205" s="105"/>
      <c r="K1205" s="105"/>
      <c r="L1205" s="105"/>
      <c r="M1205" s="105"/>
      <c r="N1205" s="105"/>
    </row>
    <row r="1206" spans="1:14" x14ac:dyDescent="0.25">
      <c r="A1206" s="105"/>
      <c r="B1206" s="105"/>
      <c r="C1206" s="105"/>
      <c r="D1206" s="105"/>
      <c r="E1206" s="105"/>
      <c r="F1206" s="105"/>
      <c r="G1206" s="105"/>
      <c r="H1206" s="105"/>
      <c r="I1206" s="105"/>
      <c r="J1206" s="105"/>
      <c r="K1206" s="105"/>
      <c r="L1206" s="105"/>
      <c r="M1206" s="105"/>
      <c r="N1206" s="105"/>
    </row>
    <row r="1207" spans="1:14" x14ac:dyDescent="0.25">
      <c r="A1207" s="105"/>
      <c r="B1207" s="105"/>
      <c r="C1207" s="105"/>
      <c r="D1207" s="105"/>
      <c r="E1207" s="105"/>
      <c r="F1207" s="105"/>
      <c r="G1207" s="105"/>
      <c r="H1207" s="105"/>
      <c r="I1207" s="105"/>
      <c r="J1207" s="105"/>
      <c r="K1207" s="105"/>
      <c r="L1207" s="105"/>
      <c r="M1207" s="105"/>
      <c r="N1207" s="105"/>
    </row>
    <row r="1208" spans="1:14" x14ac:dyDescent="0.25">
      <c r="A1208" s="105"/>
      <c r="B1208" s="105"/>
      <c r="C1208" s="105"/>
      <c r="D1208" s="105"/>
      <c r="E1208" s="105"/>
      <c r="F1208" s="105"/>
      <c r="G1208" s="105"/>
      <c r="H1208" s="105"/>
      <c r="I1208" s="105"/>
      <c r="J1208" s="105"/>
      <c r="K1208" s="105"/>
      <c r="L1208" s="105"/>
      <c r="M1208" s="105"/>
      <c r="N1208" s="105"/>
    </row>
    <row r="1209" spans="1:14" x14ac:dyDescent="0.25">
      <c r="A1209" s="105"/>
      <c r="B1209" s="105"/>
      <c r="C1209" s="105"/>
      <c r="D1209" s="105"/>
      <c r="E1209" s="105"/>
      <c r="F1209" s="105"/>
      <c r="G1209" s="105"/>
      <c r="H1209" s="105"/>
      <c r="I1209" s="105"/>
      <c r="J1209" s="105"/>
      <c r="K1209" s="105"/>
      <c r="L1209" s="105"/>
      <c r="M1209" s="105"/>
      <c r="N1209" s="105"/>
    </row>
    <row r="1210" spans="1:14" x14ac:dyDescent="0.25">
      <c r="A1210" s="105"/>
      <c r="B1210" s="105"/>
      <c r="C1210" s="105"/>
      <c r="D1210" s="105"/>
      <c r="E1210" s="105"/>
      <c r="F1210" s="105"/>
      <c r="G1210" s="105"/>
      <c r="H1210" s="105"/>
      <c r="I1210" s="105"/>
      <c r="J1210" s="105"/>
      <c r="K1210" s="105"/>
      <c r="L1210" s="105"/>
      <c r="M1210" s="105"/>
      <c r="N1210" s="105"/>
    </row>
    <row r="1211" spans="1:14" x14ac:dyDescent="0.25">
      <c r="A1211" s="105"/>
      <c r="B1211" s="105"/>
      <c r="C1211" s="105"/>
      <c r="D1211" s="105"/>
      <c r="E1211" s="105"/>
      <c r="F1211" s="105"/>
      <c r="G1211" s="105"/>
      <c r="H1211" s="105"/>
      <c r="I1211" s="105"/>
      <c r="J1211" s="105"/>
      <c r="K1211" s="105"/>
      <c r="L1211" s="105"/>
      <c r="M1211" s="105"/>
      <c r="N1211" s="105"/>
    </row>
    <row r="1212" spans="1:14" x14ac:dyDescent="0.25">
      <c r="A1212" s="105"/>
      <c r="B1212" s="105"/>
      <c r="C1212" s="105"/>
      <c r="D1212" s="105"/>
      <c r="E1212" s="105"/>
      <c r="F1212" s="105"/>
      <c r="G1212" s="105"/>
      <c r="H1212" s="105"/>
      <c r="I1212" s="105"/>
      <c r="J1212" s="105"/>
      <c r="K1212" s="105"/>
      <c r="L1212" s="105"/>
      <c r="M1212" s="105"/>
      <c r="N1212" s="105"/>
    </row>
    <row r="1213" spans="1:14" x14ac:dyDescent="0.25">
      <c r="A1213" s="105"/>
      <c r="B1213" s="105"/>
      <c r="C1213" s="105"/>
      <c r="D1213" s="105"/>
      <c r="E1213" s="105"/>
      <c r="F1213" s="105"/>
      <c r="G1213" s="105"/>
      <c r="H1213" s="105"/>
      <c r="I1213" s="105"/>
      <c r="J1213" s="105"/>
      <c r="K1213" s="105"/>
      <c r="L1213" s="105"/>
      <c r="M1213" s="105"/>
      <c r="N1213" s="105"/>
    </row>
    <row r="1214" spans="1:14" x14ac:dyDescent="0.25">
      <c r="A1214" s="105"/>
      <c r="B1214" s="105"/>
      <c r="C1214" s="105"/>
      <c r="D1214" s="105"/>
      <c r="E1214" s="105"/>
      <c r="F1214" s="105"/>
      <c r="G1214" s="105"/>
      <c r="H1214" s="105"/>
      <c r="I1214" s="105"/>
      <c r="J1214" s="105"/>
      <c r="K1214" s="105"/>
      <c r="L1214" s="105"/>
      <c r="M1214" s="105"/>
      <c r="N1214" s="105"/>
    </row>
    <row r="1215" spans="1:14" x14ac:dyDescent="0.25">
      <c r="A1215" s="105"/>
      <c r="B1215" s="105"/>
      <c r="C1215" s="105"/>
      <c r="D1215" s="105"/>
      <c r="E1215" s="105"/>
      <c r="F1215" s="105"/>
      <c r="G1215" s="105"/>
      <c r="H1215" s="105"/>
      <c r="I1215" s="105"/>
      <c r="J1215" s="105"/>
      <c r="K1215" s="105"/>
      <c r="L1215" s="105"/>
      <c r="M1215" s="105"/>
      <c r="N1215" s="105"/>
    </row>
    <row r="1216" spans="1:14" x14ac:dyDescent="0.25">
      <c r="A1216" s="105"/>
      <c r="B1216" s="105"/>
      <c r="C1216" s="105"/>
      <c r="D1216" s="105"/>
      <c r="E1216" s="105"/>
      <c r="F1216" s="105"/>
      <c r="G1216" s="105"/>
      <c r="H1216" s="105"/>
      <c r="I1216" s="105"/>
      <c r="J1216" s="105"/>
      <c r="K1216" s="105"/>
      <c r="L1216" s="105"/>
      <c r="M1216" s="105"/>
      <c r="N1216" s="105"/>
    </row>
    <row r="1217" spans="1:14" x14ac:dyDescent="0.25">
      <c r="A1217" s="105"/>
      <c r="B1217" s="105"/>
      <c r="C1217" s="105"/>
      <c r="D1217" s="105"/>
      <c r="E1217" s="105"/>
      <c r="F1217" s="105"/>
      <c r="G1217" s="105"/>
      <c r="H1217" s="105"/>
      <c r="I1217" s="105"/>
      <c r="J1217" s="105"/>
      <c r="K1217" s="105"/>
      <c r="L1217" s="105"/>
      <c r="M1217" s="105"/>
      <c r="N1217" s="105"/>
    </row>
    <row r="1218" spans="1:14" x14ac:dyDescent="0.25">
      <c r="A1218" s="105"/>
      <c r="B1218" s="105"/>
      <c r="C1218" s="105"/>
      <c r="D1218" s="105"/>
      <c r="E1218" s="105"/>
      <c r="F1218" s="105"/>
      <c r="G1218" s="105"/>
      <c r="H1218" s="105"/>
      <c r="I1218" s="105"/>
      <c r="J1218" s="105"/>
      <c r="K1218" s="105"/>
      <c r="L1218" s="105"/>
      <c r="M1218" s="105"/>
      <c r="N1218" s="105"/>
    </row>
    <row r="1219" spans="1:14" x14ac:dyDescent="0.25">
      <c r="A1219" s="105"/>
      <c r="B1219" s="105"/>
      <c r="C1219" s="105"/>
      <c r="D1219" s="105"/>
      <c r="E1219" s="105"/>
      <c r="F1219" s="105"/>
      <c r="G1219" s="105"/>
      <c r="H1219" s="105"/>
      <c r="I1219" s="105"/>
      <c r="J1219" s="105"/>
      <c r="K1219" s="105"/>
      <c r="L1219" s="105"/>
      <c r="M1219" s="105"/>
      <c r="N1219" s="105"/>
    </row>
    <row r="1220" spans="1:14" x14ac:dyDescent="0.25">
      <c r="A1220" s="105"/>
      <c r="B1220" s="105"/>
      <c r="C1220" s="105"/>
      <c r="D1220" s="105"/>
      <c r="E1220" s="105"/>
      <c r="F1220" s="105"/>
      <c r="G1220" s="105"/>
      <c r="H1220" s="105"/>
      <c r="I1220" s="105"/>
      <c r="J1220" s="105"/>
      <c r="K1220" s="105"/>
      <c r="L1220" s="105"/>
      <c r="M1220" s="105"/>
      <c r="N1220" s="105"/>
    </row>
    <row r="1221" spans="1:14" x14ac:dyDescent="0.25">
      <c r="A1221" s="105"/>
      <c r="B1221" s="105"/>
      <c r="C1221" s="105"/>
      <c r="D1221" s="105"/>
      <c r="E1221" s="105"/>
      <c r="F1221" s="105"/>
      <c r="G1221" s="105"/>
      <c r="H1221" s="105"/>
      <c r="I1221" s="105"/>
      <c r="J1221" s="105"/>
      <c r="K1221" s="105"/>
      <c r="L1221" s="105"/>
      <c r="M1221" s="105"/>
      <c r="N1221" s="105"/>
    </row>
    <row r="1222" spans="1:14" x14ac:dyDescent="0.25">
      <c r="A1222" s="105"/>
      <c r="B1222" s="105"/>
      <c r="C1222" s="105"/>
      <c r="D1222" s="105"/>
      <c r="E1222" s="105"/>
      <c r="F1222" s="105"/>
      <c r="G1222" s="105"/>
      <c r="H1222" s="105"/>
      <c r="I1222" s="105"/>
      <c r="J1222" s="105"/>
      <c r="K1222" s="105"/>
      <c r="L1222" s="105"/>
      <c r="M1222" s="105"/>
      <c r="N1222" s="105"/>
    </row>
    <row r="1223" spans="1:14" x14ac:dyDescent="0.25">
      <c r="A1223" s="105"/>
      <c r="B1223" s="105"/>
      <c r="C1223" s="105"/>
      <c r="D1223" s="105"/>
      <c r="E1223" s="105"/>
      <c r="F1223" s="105"/>
      <c r="G1223" s="105"/>
      <c r="H1223" s="105"/>
      <c r="I1223" s="105"/>
      <c r="J1223" s="105"/>
      <c r="K1223" s="105"/>
      <c r="L1223" s="105"/>
      <c r="M1223" s="105"/>
      <c r="N1223" s="105"/>
    </row>
    <row r="1224" spans="1:14" x14ac:dyDescent="0.25">
      <c r="A1224" s="105"/>
      <c r="B1224" s="105"/>
      <c r="C1224" s="105"/>
      <c r="D1224" s="105"/>
      <c r="E1224" s="105"/>
      <c r="F1224" s="105"/>
      <c r="G1224" s="105"/>
      <c r="H1224" s="105"/>
      <c r="I1224" s="105"/>
      <c r="J1224" s="105"/>
      <c r="K1224" s="105"/>
      <c r="L1224" s="105"/>
      <c r="M1224" s="105"/>
      <c r="N1224" s="105"/>
    </row>
    <row r="1225" spans="1:14" x14ac:dyDescent="0.25">
      <c r="A1225" s="105"/>
      <c r="B1225" s="105"/>
      <c r="C1225" s="105"/>
      <c r="D1225" s="105"/>
      <c r="E1225" s="105"/>
      <c r="F1225" s="105"/>
      <c r="G1225" s="105"/>
      <c r="H1225" s="105"/>
      <c r="I1225" s="105"/>
      <c r="J1225" s="105"/>
      <c r="K1225" s="105"/>
      <c r="L1225" s="105"/>
      <c r="M1225" s="105"/>
      <c r="N1225" s="105"/>
    </row>
    <row r="1226" spans="1:14" x14ac:dyDescent="0.25">
      <c r="A1226" s="105"/>
      <c r="B1226" s="105"/>
      <c r="C1226" s="105"/>
      <c r="D1226" s="105"/>
      <c r="E1226" s="105"/>
      <c r="F1226" s="105"/>
      <c r="G1226" s="105"/>
      <c r="H1226" s="105"/>
      <c r="I1226" s="105"/>
      <c r="J1226" s="105"/>
      <c r="K1226" s="105"/>
      <c r="L1226" s="105"/>
      <c r="M1226" s="105"/>
      <c r="N1226" s="105"/>
    </row>
    <row r="1227" spans="1:14" x14ac:dyDescent="0.25">
      <c r="A1227" s="105"/>
      <c r="B1227" s="105"/>
      <c r="C1227" s="105"/>
      <c r="D1227" s="105"/>
      <c r="E1227" s="105"/>
      <c r="F1227" s="105"/>
      <c r="G1227" s="105"/>
      <c r="H1227" s="105"/>
      <c r="I1227" s="105"/>
      <c r="J1227" s="105"/>
      <c r="K1227" s="105"/>
      <c r="L1227" s="105"/>
      <c r="M1227" s="105"/>
      <c r="N1227" s="105"/>
    </row>
    <row r="1228" spans="1:14" x14ac:dyDescent="0.25">
      <c r="A1228" s="105"/>
      <c r="B1228" s="105"/>
      <c r="C1228" s="105"/>
      <c r="D1228" s="105"/>
      <c r="E1228" s="105"/>
      <c r="F1228" s="105"/>
      <c r="G1228" s="105"/>
      <c r="H1228" s="105"/>
      <c r="I1228" s="105"/>
      <c r="J1228" s="105"/>
      <c r="K1228" s="105"/>
      <c r="L1228" s="105"/>
      <c r="M1228" s="105"/>
      <c r="N1228" s="105"/>
    </row>
    <row r="1229" spans="1:14" x14ac:dyDescent="0.25">
      <c r="A1229" s="105"/>
      <c r="B1229" s="105"/>
      <c r="C1229" s="105"/>
      <c r="D1229" s="105"/>
      <c r="E1229" s="105"/>
      <c r="F1229" s="105"/>
      <c r="G1229" s="105"/>
      <c r="H1229" s="105"/>
      <c r="I1229" s="105"/>
      <c r="J1229" s="105"/>
      <c r="K1229" s="105"/>
      <c r="L1229" s="105"/>
      <c r="M1229" s="105"/>
      <c r="N1229" s="105"/>
    </row>
    <row r="1230" spans="1:14" x14ac:dyDescent="0.25">
      <c r="A1230" s="105"/>
      <c r="B1230" s="105"/>
      <c r="C1230" s="105"/>
      <c r="D1230" s="105"/>
      <c r="E1230" s="105"/>
      <c r="F1230" s="105"/>
      <c r="G1230" s="105"/>
      <c r="H1230" s="105"/>
      <c r="I1230" s="105"/>
      <c r="J1230" s="105"/>
      <c r="K1230" s="105"/>
      <c r="L1230" s="105"/>
      <c r="M1230" s="105"/>
      <c r="N1230" s="105"/>
    </row>
    <row r="1231" spans="1:14" x14ac:dyDescent="0.25">
      <c r="A1231" s="105"/>
      <c r="B1231" s="105"/>
      <c r="C1231" s="105"/>
      <c r="D1231" s="105"/>
      <c r="E1231" s="105"/>
      <c r="F1231" s="105"/>
      <c r="G1231" s="105"/>
      <c r="H1231" s="105"/>
      <c r="I1231" s="105"/>
      <c r="J1231" s="105"/>
      <c r="K1231" s="105"/>
      <c r="L1231" s="105"/>
      <c r="M1231" s="105"/>
      <c r="N1231" s="105"/>
    </row>
    <row r="1232" spans="1:14" x14ac:dyDescent="0.25">
      <c r="A1232" s="105"/>
      <c r="B1232" s="105"/>
      <c r="C1232" s="105"/>
      <c r="D1232" s="105"/>
      <c r="E1232" s="105"/>
      <c r="F1232" s="105"/>
      <c r="G1232" s="105"/>
      <c r="H1232" s="105"/>
      <c r="I1232" s="105"/>
      <c r="J1232" s="105"/>
      <c r="K1232" s="105"/>
      <c r="L1232" s="105"/>
      <c r="M1232" s="105"/>
      <c r="N1232" s="105"/>
    </row>
    <row r="1233" spans="1:14" x14ac:dyDescent="0.25">
      <c r="A1233" s="105"/>
      <c r="B1233" s="105"/>
      <c r="C1233" s="105"/>
      <c r="D1233" s="105"/>
      <c r="E1233" s="105"/>
      <c r="F1233" s="105"/>
      <c r="G1233" s="105"/>
      <c r="H1233" s="105"/>
      <c r="I1233" s="105"/>
      <c r="J1233" s="105"/>
      <c r="K1233" s="105"/>
      <c r="L1233" s="105"/>
      <c r="M1233" s="105"/>
      <c r="N1233" s="105"/>
    </row>
    <row r="1234" spans="1:14" x14ac:dyDescent="0.25">
      <c r="A1234" s="105"/>
      <c r="B1234" s="105"/>
      <c r="C1234" s="105"/>
      <c r="D1234" s="105"/>
      <c r="E1234" s="105"/>
      <c r="F1234" s="105"/>
      <c r="G1234" s="105"/>
      <c r="H1234" s="105"/>
      <c r="I1234" s="105"/>
      <c r="J1234" s="105"/>
      <c r="K1234" s="105"/>
      <c r="L1234" s="105"/>
      <c r="M1234" s="105"/>
      <c r="N1234" s="105"/>
    </row>
    <row r="1235" spans="1:14" x14ac:dyDescent="0.25">
      <c r="A1235" s="105"/>
      <c r="B1235" s="105"/>
      <c r="C1235" s="105"/>
      <c r="D1235" s="105"/>
      <c r="E1235" s="105"/>
      <c r="F1235" s="105"/>
      <c r="G1235" s="105"/>
      <c r="H1235" s="105"/>
      <c r="I1235" s="105"/>
      <c r="J1235" s="105"/>
      <c r="K1235" s="105"/>
      <c r="L1235" s="105"/>
      <c r="M1235" s="105"/>
      <c r="N1235" s="105"/>
    </row>
    <row r="1236" spans="1:14" x14ac:dyDescent="0.25">
      <c r="A1236" s="105"/>
      <c r="B1236" s="105"/>
      <c r="C1236" s="105"/>
      <c r="D1236" s="105"/>
      <c r="E1236" s="105"/>
      <c r="F1236" s="105"/>
      <c r="G1236" s="105"/>
      <c r="H1236" s="105"/>
      <c r="I1236" s="105"/>
      <c r="J1236" s="105"/>
      <c r="K1236" s="105"/>
      <c r="L1236" s="105"/>
      <c r="M1236" s="105"/>
      <c r="N1236" s="105"/>
    </row>
    <row r="1237" spans="1:14" x14ac:dyDescent="0.25">
      <c r="A1237" s="105"/>
      <c r="B1237" s="105"/>
      <c r="C1237" s="105"/>
      <c r="D1237" s="105"/>
      <c r="E1237" s="105"/>
      <c r="F1237" s="105"/>
      <c r="G1237" s="105"/>
      <c r="H1237" s="105"/>
      <c r="I1237" s="105"/>
      <c r="J1237" s="105"/>
      <c r="K1237" s="105"/>
      <c r="L1237" s="105"/>
      <c r="M1237" s="105"/>
      <c r="N1237" s="105"/>
    </row>
    <row r="1238" spans="1:14" x14ac:dyDescent="0.25">
      <c r="A1238" s="105"/>
      <c r="B1238" s="105"/>
      <c r="C1238" s="105"/>
      <c r="D1238" s="105"/>
      <c r="E1238" s="105"/>
      <c r="F1238" s="105"/>
      <c r="G1238" s="105"/>
      <c r="H1238" s="105"/>
      <c r="I1238" s="105"/>
      <c r="J1238" s="105"/>
      <c r="K1238" s="105"/>
      <c r="L1238" s="105"/>
      <c r="M1238" s="105"/>
      <c r="N1238" s="105"/>
    </row>
    <row r="1239" spans="1:14" x14ac:dyDescent="0.25">
      <c r="A1239" s="105"/>
      <c r="B1239" s="105"/>
      <c r="C1239" s="105"/>
      <c r="D1239" s="105"/>
      <c r="E1239" s="105"/>
      <c r="F1239" s="105"/>
      <c r="G1239" s="105"/>
      <c r="H1239" s="105"/>
      <c r="I1239" s="105"/>
      <c r="J1239" s="105"/>
      <c r="K1239" s="105"/>
      <c r="L1239" s="105"/>
      <c r="M1239" s="105"/>
      <c r="N1239" s="105"/>
    </row>
    <row r="1240" spans="1:14" x14ac:dyDescent="0.25">
      <c r="A1240" s="105"/>
      <c r="B1240" s="105"/>
      <c r="C1240" s="105"/>
      <c r="D1240" s="105"/>
      <c r="E1240" s="105"/>
      <c r="F1240" s="105"/>
      <c r="G1240" s="105"/>
      <c r="H1240" s="105"/>
      <c r="I1240" s="105"/>
      <c r="J1240" s="105"/>
      <c r="K1240" s="105"/>
      <c r="L1240" s="105"/>
      <c r="M1240" s="105"/>
      <c r="N1240" s="105"/>
    </row>
    <row r="1241" spans="1:14" x14ac:dyDescent="0.25">
      <c r="A1241" s="105"/>
      <c r="B1241" s="105"/>
      <c r="C1241" s="105"/>
      <c r="D1241" s="105"/>
      <c r="E1241" s="105"/>
      <c r="F1241" s="105"/>
      <c r="G1241" s="105"/>
      <c r="H1241" s="105"/>
      <c r="I1241" s="105"/>
      <c r="J1241" s="105"/>
      <c r="K1241" s="105"/>
      <c r="L1241" s="105"/>
      <c r="M1241" s="105"/>
      <c r="N1241" s="105"/>
    </row>
    <row r="1242" spans="1:14" x14ac:dyDescent="0.25">
      <c r="A1242" s="105"/>
      <c r="B1242" s="105"/>
      <c r="C1242" s="105"/>
      <c r="D1242" s="105"/>
      <c r="E1242" s="105"/>
      <c r="F1242" s="105"/>
      <c r="G1242" s="105"/>
      <c r="H1242" s="105"/>
      <c r="I1242" s="105"/>
      <c r="J1242" s="105"/>
      <c r="K1242" s="105"/>
      <c r="L1242" s="105"/>
      <c r="M1242" s="105"/>
      <c r="N1242" s="105"/>
    </row>
    <row r="1243" spans="1:14" x14ac:dyDescent="0.25">
      <c r="A1243" s="105"/>
      <c r="B1243" s="105"/>
      <c r="C1243" s="105"/>
      <c r="D1243" s="105"/>
      <c r="E1243" s="105"/>
      <c r="F1243" s="105"/>
      <c r="G1243" s="105"/>
      <c r="H1243" s="105"/>
      <c r="I1243" s="105"/>
      <c r="J1243" s="105"/>
      <c r="K1243" s="105"/>
      <c r="L1243" s="105"/>
      <c r="M1243" s="105"/>
      <c r="N1243" s="105"/>
    </row>
    <row r="1244" spans="1:14" x14ac:dyDescent="0.25">
      <c r="A1244" s="105"/>
      <c r="B1244" s="105"/>
      <c r="C1244" s="105"/>
      <c r="D1244" s="105"/>
      <c r="E1244" s="105"/>
      <c r="F1244" s="105"/>
      <c r="G1244" s="105"/>
      <c r="H1244" s="105"/>
      <c r="I1244" s="105"/>
      <c r="J1244" s="105"/>
      <c r="K1244" s="105"/>
      <c r="L1244" s="105"/>
      <c r="M1244" s="105"/>
      <c r="N1244" s="105"/>
    </row>
    <row r="1245" spans="1:14" x14ac:dyDescent="0.25">
      <c r="A1245" s="105"/>
      <c r="B1245" s="105"/>
      <c r="C1245" s="105"/>
      <c r="D1245" s="105"/>
      <c r="E1245" s="105"/>
      <c r="F1245" s="105"/>
      <c r="G1245" s="105"/>
      <c r="H1245" s="105"/>
      <c r="I1245" s="105"/>
      <c r="J1245" s="105"/>
      <c r="K1245" s="105"/>
      <c r="L1245" s="105"/>
      <c r="M1245" s="105"/>
      <c r="N1245" s="105"/>
    </row>
    <row r="1246" spans="1:14" x14ac:dyDescent="0.25">
      <c r="A1246" s="105"/>
      <c r="B1246" s="105"/>
      <c r="C1246" s="105"/>
      <c r="D1246" s="105"/>
      <c r="E1246" s="105"/>
      <c r="F1246" s="105"/>
      <c r="G1246" s="105"/>
      <c r="H1246" s="105"/>
      <c r="I1246" s="105"/>
      <c r="J1246" s="105"/>
      <c r="K1246" s="105"/>
      <c r="L1246" s="105"/>
      <c r="M1246" s="105"/>
      <c r="N1246" s="105"/>
    </row>
    <row r="1247" spans="1:14" x14ac:dyDescent="0.25">
      <c r="A1247" s="105"/>
      <c r="B1247" s="105"/>
      <c r="C1247" s="105"/>
      <c r="D1247" s="105"/>
      <c r="E1247" s="105"/>
      <c r="F1247" s="105"/>
      <c r="G1247" s="105"/>
      <c r="H1247" s="105"/>
      <c r="I1247" s="105"/>
      <c r="J1247" s="105"/>
      <c r="K1247" s="105"/>
      <c r="L1247" s="105"/>
      <c r="M1247" s="105"/>
      <c r="N1247" s="105"/>
    </row>
    <row r="1248" spans="1:14" x14ac:dyDescent="0.25">
      <c r="A1248" s="105"/>
      <c r="B1248" s="105"/>
      <c r="C1248" s="105"/>
      <c r="D1248" s="105"/>
      <c r="E1248" s="105"/>
      <c r="F1248" s="105"/>
      <c r="G1248" s="105"/>
      <c r="H1248" s="105"/>
      <c r="I1248" s="105"/>
      <c r="J1248" s="105"/>
      <c r="K1248" s="105"/>
      <c r="L1248" s="105"/>
      <c r="M1248" s="105"/>
      <c r="N1248" s="105"/>
    </row>
    <row r="1249" spans="1:14" x14ac:dyDescent="0.25">
      <c r="A1249" s="105"/>
      <c r="B1249" s="105"/>
      <c r="C1249" s="105"/>
      <c r="D1249" s="105"/>
      <c r="E1249" s="105"/>
      <c r="F1249" s="105"/>
      <c r="G1249" s="105"/>
      <c r="H1249" s="105"/>
      <c r="I1249" s="105"/>
      <c r="J1249" s="105"/>
      <c r="K1249" s="105"/>
      <c r="L1249" s="105"/>
      <c r="M1249" s="105"/>
      <c r="N1249" s="105"/>
    </row>
    <row r="1250" spans="1:14" x14ac:dyDescent="0.25">
      <c r="A1250" s="105"/>
      <c r="B1250" s="105"/>
      <c r="C1250" s="105"/>
      <c r="D1250" s="105"/>
      <c r="E1250" s="105"/>
      <c r="F1250" s="105"/>
      <c r="G1250" s="105"/>
      <c r="H1250" s="105"/>
      <c r="I1250" s="105"/>
      <c r="J1250" s="105"/>
      <c r="K1250" s="105"/>
      <c r="L1250" s="105"/>
      <c r="M1250" s="105"/>
      <c r="N1250" s="105"/>
    </row>
    <row r="1251" spans="1:14" x14ac:dyDescent="0.25">
      <c r="A1251" s="105"/>
      <c r="B1251" s="105"/>
      <c r="C1251" s="105"/>
      <c r="D1251" s="105"/>
      <c r="E1251" s="105"/>
      <c r="F1251" s="105"/>
      <c r="G1251" s="105"/>
      <c r="H1251" s="105"/>
      <c r="I1251" s="105"/>
      <c r="J1251" s="105"/>
      <c r="K1251" s="105"/>
      <c r="L1251" s="105"/>
      <c r="M1251" s="105"/>
      <c r="N1251" s="105"/>
    </row>
    <row r="1252" spans="1:14" x14ac:dyDescent="0.25">
      <c r="A1252" s="105"/>
      <c r="B1252" s="105"/>
      <c r="C1252" s="105"/>
      <c r="D1252" s="105"/>
      <c r="E1252" s="105"/>
      <c r="F1252" s="105"/>
      <c r="G1252" s="105"/>
      <c r="H1252" s="105"/>
      <c r="I1252" s="105"/>
      <c r="J1252" s="105"/>
      <c r="K1252" s="105"/>
      <c r="L1252" s="105"/>
      <c r="M1252" s="105"/>
      <c r="N1252" s="105"/>
    </row>
    <row r="1253" spans="1:14" x14ac:dyDescent="0.25">
      <c r="A1253" s="105"/>
      <c r="B1253" s="105"/>
      <c r="C1253" s="105"/>
      <c r="D1253" s="105"/>
      <c r="E1253" s="105"/>
      <c r="F1253" s="105"/>
      <c r="G1253" s="105"/>
      <c r="H1253" s="105"/>
      <c r="I1253" s="105"/>
      <c r="J1253" s="105"/>
      <c r="K1253" s="105"/>
      <c r="L1253" s="105"/>
      <c r="M1253" s="105"/>
      <c r="N1253" s="105"/>
    </row>
    <row r="1254" spans="1:14" x14ac:dyDescent="0.25">
      <c r="A1254" s="105"/>
      <c r="B1254" s="105"/>
      <c r="C1254" s="105"/>
      <c r="D1254" s="105"/>
      <c r="E1254" s="105"/>
      <c r="F1254" s="105"/>
      <c r="G1254" s="105"/>
      <c r="H1254" s="105"/>
      <c r="I1254" s="105"/>
      <c r="J1254" s="105"/>
      <c r="K1254" s="105"/>
      <c r="L1254" s="105"/>
      <c r="M1254" s="105"/>
      <c r="N1254" s="105"/>
    </row>
    <row r="1255" spans="1:14" x14ac:dyDescent="0.25">
      <c r="A1255" s="105"/>
      <c r="B1255" s="105"/>
      <c r="C1255" s="105"/>
      <c r="D1255" s="105"/>
      <c r="E1255" s="105"/>
      <c r="F1255" s="105"/>
      <c r="G1255" s="105"/>
      <c r="H1255" s="105"/>
      <c r="I1255" s="105"/>
      <c r="J1255" s="105"/>
      <c r="K1255" s="105"/>
      <c r="L1255" s="105"/>
      <c r="M1255" s="105"/>
      <c r="N1255" s="105"/>
    </row>
    <row r="1256" spans="1:14" x14ac:dyDescent="0.25">
      <c r="A1256" s="105"/>
      <c r="B1256" s="105"/>
      <c r="C1256" s="105"/>
      <c r="D1256" s="105"/>
      <c r="E1256" s="105"/>
      <c r="F1256" s="105"/>
      <c r="G1256" s="105"/>
      <c r="H1256" s="105"/>
      <c r="I1256" s="105"/>
      <c r="J1256" s="105"/>
      <c r="K1256" s="105"/>
      <c r="L1256" s="105"/>
      <c r="M1256" s="105"/>
      <c r="N1256" s="105"/>
    </row>
    <row r="1257" spans="1:14" x14ac:dyDescent="0.25">
      <c r="A1257" s="105"/>
      <c r="B1257" s="105"/>
      <c r="C1257" s="105"/>
      <c r="D1257" s="105"/>
      <c r="E1257" s="105"/>
      <c r="F1257" s="105"/>
      <c r="G1257" s="105"/>
      <c r="H1257" s="105"/>
      <c r="I1257" s="105"/>
      <c r="J1257" s="105"/>
      <c r="K1257" s="105"/>
      <c r="L1257" s="105"/>
      <c r="M1257" s="105"/>
      <c r="N1257" s="105"/>
    </row>
    <row r="1258" spans="1:14" x14ac:dyDescent="0.25">
      <c r="A1258" s="105"/>
      <c r="B1258" s="105"/>
      <c r="C1258" s="105"/>
      <c r="D1258" s="105"/>
      <c r="E1258" s="105"/>
      <c r="F1258" s="105"/>
      <c r="G1258" s="105"/>
      <c r="H1258" s="105"/>
      <c r="I1258" s="105"/>
      <c r="J1258" s="105"/>
      <c r="K1258" s="105"/>
      <c r="L1258" s="105"/>
      <c r="M1258" s="105"/>
      <c r="N1258" s="105"/>
    </row>
    <row r="1259" spans="1:14" x14ac:dyDescent="0.25">
      <c r="A1259" s="105"/>
      <c r="B1259" s="105"/>
      <c r="C1259" s="105"/>
      <c r="D1259" s="105"/>
      <c r="E1259" s="105"/>
      <c r="F1259" s="105"/>
      <c r="G1259" s="105"/>
      <c r="H1259" s="105"/>
      <c r="I1259" s="105"/>
      <c r="J1259" s="105"/>
      <c r="K1259" s="105"/>
      <c r="L1259" s="105"/>
      <c r="M1259" s="105"/>
      <c r="N1259" s="105"/>
    </row>
    <row r="1260" spans="1:14" x14ac:dyDescent="0.25">
      <c r="A1260" s="105"/>
      <c r="B1260" s="105"/>
      <c r="C1260" s="105"/>
      <c r="D1260" s="105"/>
      <c r="E1260" s="105"/>
      <c r="F1260" s="105"/>
      <c r="G1260" s="105"/>
      <c r="H1260" s="105"/>
      <c r="I1260" s="105"/>
      <c r="J1260" s="105"/>
      <c r="K1260" s="105"/>
      <c r="L1260" s="105"/>
      <c r="M1260" s="105"/>
      <c r="N1260" s="105"/>
    </row>
    <row r="1261" spans="1:14" x14ac:dyDescent="0.25">
      <c r="A1261" s="105"/>
      <c r="B1261" s="105"/>
      <c r="C1261" s="105"/>
      <c r="D1261" s="105"/>
      <c r="E1261" s="105"/>
      <c r="F1261" s="105"/>
      <c r="G1261" s="105"/>
      <c r="H1261" s="105"/>
      <c r="I1261" s="105"/>
      <c r="J1261" s="105"/>
      <c r="K1261" s="105"/>
      <c r="L1261" s="105"/>
      <c r="M1261" s="105"/>
      <c r="N1261" s="105"/>
    </row>
    <row r="1262" spans="1:14" x14ac:dyDescent="0.25">
      <c r="A1262" s="105"/>
      <c r="B1262" s="105"/>
      <c r="C1262" s="105"/>
      <c r="D1262" s="105"/>
      <c r="E1262" s="105"/>
      <c r="F1262" s="105"/>
      <c r="G1262" s="105"/>
      <c r="H1262" s="105"/>
      <c r="I1262" s="105"/>
      <c r="J1262" s="105"/>
      <c r="K1262" s="105"/>
      <c r="L1262" s="105"/>
      <c r="M1262" s="105"/>
      <c r="N1262" s="105"/>
    </row>
    <row r="1263" spans="1:14" x14ac:dyDescent="0.25">
      <c r="A1263" s="105"/>
      <c r="B1263" s="105"/>
      <c r="C1263" s="105"/>
      <c r="D1263" s="105"/>
      <c r="E1263" s="105"/>
      <c r="F1263" s="105"/>
      <c r="G1263" s="105"/>
      <c r="H1263" s="105"/>
      <c r="I1263" s="105"/>
      <c r="J1263" s="105"/>
      <c r="K1263" s="105"/>
      <c r="L1263" s="105"/>
      <c r="M1263" s="105"/>
      <c r="N1263" s="105"/>
    </row>
    <row r="1264" spans="1:14" x14ac:dyDescent="0.25">
      <c r="A1264" s="105"/>
      <c r="B1264" s="105"/>
      <c r="C1264" s="105"/>
      <c r="D1264" s="105"/>
      <c r="E1264" s="105"/>
      <c r="F1264" s="105"/>
      <c r="G1264" s="105"/>
      <c r="H1264" s="105"/>
      <c r="I1264" s="105"/>
      <c r="J1264" s="105"/>
      <c r="K1264" s="105"/>
      <c r="L1264" s="105"/>
      <c r="M1264" s="105"/>
      <c r="N1264" s="105"/>
    </row>
    <row r="1265" spans="1:14" x14ac:dyDescent="0.25">
      <c r="A1265" s="105"/>
      <c r="B1265" s="105"/>
      <c r="C1265" s="105"/>
      <c r="D1265" s="105"/>
      <c r="E1265" s="105"/>
      <c r="F1265" s="105"/>
      <c r="G1265" s="105"/>
      <c r="H1265" s="105"/>
      <c r="I1265" s="105"/>
      <c r="J1265" s="105"/>
      <c r="K1265" s="105"/>
      <c r="L1265" s="105"/>
      <c r="M1265" s="105"/>
      <c r="N1265" s="105"/>
    </row>
    <row r="1266" spans="1:14" x14ac:dyDescent="0.25">
      <c r="A1266" s="105"/>
      <c r="B1266" s="105"/>
      <c r="C1266" s="105"/>
      <c r="D1266" s="105"/>
      <c r="E1266" s="105"/>
      <c r="F1266" s="105"/>
      <c r="G1266" s="105"/>
      <c r="H1266" s="105"/>
      <c r="I1266" s="105"/>
      <c r="J1266" s="105"/>
      <c r="K1266" s="105"/>
      <c r="L1266" s="105"/>
      <c r="M1266" s="105"/>
      <c r="N1266" s="105"/>
    </row>
    <row r="1267" spans="1:14" x14ac:dyDescent="0.25">
      <c r="A1267" s="105"/>
      <c r="B1267" s="105"/>
      <c r="C1267" s="105"/>
      <c r="D1267" s="105"/>
      <c r="E1267" s="105"/>
      <c r="F1267" s="105"/>
      <c r="G1267" s="105"/>
      <c r="H1267" s="105"/>
      <c r="I1267" s="105"/>
      <c r="J1267" s="105"/>
      <c r="K1267" s="105"/>
      <c r="L1267" s="105"/>
      <c r="M1267" s="105"/>
      <c r="N1267" s="105"/>
    </row>
    <row r="1268" spans="1:14" x14ac:dyDescent="0.25">
      <c r="A1268" s="105"/>
      <c r="B1268" s="105"/>
      <c r="C1268" s="105"/>
      <c r="D1268" s="105"/>
      <c r="E1268" s="105"/>
      <c r="F1268" s="105"/>
      <c r="G1268" s="105"/>
      <c r="H1268" s="105"/>
      <c r="I1268" s="105"/>
      <c r="J1268" s="105"/>
      <c r="K1268" s="105"/>
      <c r="L1268" s="105"/>
      <c r="M1268" s="105"/>
      <c r="N1268" s="105"/>
    </row>
    <row r="1269" spans="1:14" x14ac:dyDescent="0.25">
      <c r="A1269" s="105"/>
      <c r="B1269" s="105"/>
      <c r="C1269" s="105"/>
      <c r="D1269" s="105"/>
      <c r="E1269" s="105"/>
      <c r="F1269" s="105"/>
      <c r="G1269" s="105"/>
      <c r="H1269" s="105"/>
      <c r="I1269" s="105"/>
      <c r="J1269" s="105"/>
      <c r="K1269" s="105"/>
      <c r="L1269" s="105"/>
      <c r="M1269" s="105"/>
      <c r="N1269" s="105"/>
    </row>
    <row r="1270" spans="1:14" x14ac:dyDescent="0.25">
      <c r="A1270" s="105"/>
      <c r="B1270" s="105"/>
      <c r="C1270" s="105"/>
      <c r="D1270" s="105"/>
      <c r="E1270" s="105"/>
      <c r="F1270" s="105"/>
      <c r="G1270" s="105"/>
      <c r="H1270" s="105"/>
      <c r="I1270" s="105"/>
      <c r="J1270" s="105"/>
      <c r="K1270" s="105"/>
      <c r="L1270" s="105"/>
      <c r="M1270" s="105"/>
      <c r="N1270" s="105"/>
    </row>
    <row r="1271" spans="1:14" x14ac:dyDescent="0.25">
      <c r="A1271" s="105"/>
      <c r="B1271" s="105"/>
      <c r="C1271" s="105"/>
      <c r="D1271" s="105"/>
      <c r="E1271" s="105"/>
      <c r="F1271" s="105"/>
      <c r="G1271" s="105"/>
      <c r="H1271" s="105"/>
      <c r="I1271" s="105"/>
      <c r="J1271" s="105"/>
      <c r="K1271" s="105"/>
      <c r="L1271" s="105"/>
      <c r="M1271" s="105"/>
      <c r="N1271" s="105"/>
    </row>
    <row r="1272" spans="1:14" x14ac:dyDescent="0.25">
      <c r="A1272" s="105"/>
      <c r="B1272" s="105"/>
      <c r="C1272" s="105"/>
      <c r="D1272" s="105"/>
      <c r="E1272" s="105"/>
      <c r="F1272" s="105"/>
      <c r="G1272" s="105"/>
      <c r="H1272" s="105"/>
      <c r="I1272" s="105"/>
      <c r="J1272" s="105"/>
      <c r="K1272" s="105"/>
      <c r="L1272" s="105"/>
      <c r="M1272" s="105"/>
      <c r="N1272" s="105"/>
    </row>
    <row r="1273" spans="1:14" x14ac:dyDescent="0.25">
      <c r="A1273" s="105"/>
      <c r="B1273" s="105"/>
      <c r="C1273" s="105"/>
      <c r="D1273" s="105"/>
      <c r="E1273" s="105"/>
      <c r="F1273" s="105"/>
      <c r="G1273" s="105"/>
      <c r="H1273" s="105"/>
      <c r="I1273" s="105"/>
      <c r="J1273" s="105"/>
      <c r="K1273" s="105"/>
      <c r="L1273" s="105"/>
      <c r="M1273" s="105"/>
      <c r="N1273" s="105"/>
    </row>
    <row r="1274" spans="1:14" x14ac:dyDescent="0.25">
      <c r="A1274" s="105"/>
      <c r="B1274" s="105"/>
      <c r="C1274" s="105"/>
      <c r="D1274" s="105"/>
      <c r="E1274" s="105"/>
      <c r="F1274" s="105"/>
      <c r="G1274" s="105"/>
      <c r="H1274" s="105"/>
      <c r="I1274" s="105"/>
      <c r="J1274" s="105"/>
      <c r="K1274" s="105"/>
      <c r="L1274" s="105"/>
      <c r="M1274" s="105"/>
      <c r="N1274" s="105"/>
    </row>
    <row r="1275" spans="1:14" x14ac:dyDescent="0.25">
      <c r="A1275" s="105"/>
      <c r="B1275" s="105"/>
      <c r="C1275" s="105"/>
      <c r="D1275" s="105"/>
      <c r="E1275" s="105"/>
      <c r="F1275" s="105"/>
      <c r="G1275" s="105"/>
      <c r="H1275" s="105"/>
      <c r="I1275" s="105"/>
      <c r="J1275" s="105"/>
      <c r="K1275" s="105"/>
      <c r="L1275" s="105"/>
      <c r="M1275" s="105"/>
      <c r="N1275" s="105"/>
    </row>
    <row r="1276" spans="1:14" x14ac:dyDescent="0.25">
      <c r="A1276" s="105"/>
      <c r="B1276" s="105"/>
      <c r="C1276" s="105"/>
      <c r="D1276" s="105"/>
      <c r="E1276" s="105"/>
      <c r="F1276" s="105"/>
      <c r="G1276" s="105"/>
      <c r="H1276" s="105"/>
      <c r="I1276" s="105"/>
      <c r="J1276" s="105"/>
      <c r="K1276" s="105"/>
      <c r="L1276" s="105"/>
      <c r="M1276" s="105"/>
      <c r="N1276" s="105"/>
    </row>
    <row r="1277" spans="1:14" x14ac:dyDescent="0.25">
      <c r="A1277" s="105"/>
      <c r="B1277" s="105"/>
      <c r="C1277" s="105"/>
      <c r="D1277" s="105"/>
      <c r="E1277" s="105"/>
      <c r="F1277" s="105"/>
      <c r="G1277" s="105"/>
      <c r="H1277" s="105"/>
      <c r="I1277" s="105"/>
      <c r="J1277" s="105"/>
      <c r="K1277" s="105"/>
      <c r="L1277" s="105"/>
      <c r="M1277" s="105"/>
      <c r="N1277" s="105"/>
    </row>
    <row r="1278" spans="1:14" x14ac:dyDescent="0.25">
      <c r="A1278" s="105"/>
      <c r="B1278" s="105"/>
      <c r="C1278" s="105"/>
      <c r="D1278" s="105"/>
      <c r="E1278" s="105"/>
      <c r="F1278" s="105"/>
      <c r="G1278" s="105"/>
      <c r="H1278" s="105"/>
      <c r="I1278" s="105"/>
      <c r="J1278" s="105"/>
      <c r="K1278" s="105"/>
      <c r="L1278" s="105"/>
      <c r="M1278" s="105"/>
      <c r="N1278" s="105"/>
    </row>
    <row r="1279" spans="1:14" x14ac:dyDescent="0.25">
      <c r="A1279" s="105"/>
      <c r="B1279" s="105"/>
      <c r="C1279" s="105"/>
      <c r="D1279" s="105"/>
      <c r="E1279" s="105"/>
      <c r="F1279" s="105"/>
      <c r="G1279" s="105"/>
      <c r="H1279" s="105"/>
      <c r="I1279" s="105"/>
      <c r="J1279" s="105"/>
      <c r="K1279" s="105"/>
      <c r="L1279" s="105"/>
      <c r="M1279" s="105"/>
      <c r="N1279" s="105"/>
    </row>
    <row r="1280" spans="1:14" x14ac:dyDescent="0.25">
      <c r="A1280" s="105"/>
      <c r="B1280" s="105"/>
      <c r="C1280" s="105"/>
      <c r="D1280" s="105"/>
      <c r="E1280" s="105"/>
      <c r="F1280" s="105"/>
      <c r="G1280" s="105"/>
      <c r="H1280" s="105"/>
      <c r="I1280" s="105"/>
      <c r="J1280" s="105"/>
      <c r="K1280" s="105"/>
      <c r="L1280" s="105"/>
      <c r="M1280" s="105"/>
      <c r="N1280" s="105"/>
    </row>
    <row r="1281" spans="1:14" x14ac:dyDescent="0.25">
      <c r="A1281" s="105"/>
      <c r="B1281" s="105"/>
      <c r="C1281" s="105"/>
      <c r="D1281" s="105"/>
      <c r="E1281" s="105"/>
      <c r="F1281" s="105"/>
      <c r="G1281" s="105"/>
      <c r="H1281" s="105"/>
      <c r="I1281" s="105"/>
      <c r="J1281" s="105"/>
      <c r="K1281" s="105"/>
      <c r="L1281" s="105"/>
      <c r="M1281" s="105"/>
      <c r="N1281" s="105"/>
    </row>
    <row r="1282" spans="1:14" x14ac:dyDescent="0.25">
      <c r="A1282" s="105"/>
      <c r="B1282" s="105"/>
      <c r="C1282" s="105"/>
      <c r="D1282" s="105"/>
      <c r="E1282" s="105"/>
      <c r="F1282" s="105"/>
      <c r="G1282" s="105"/>
      <c r="H1282" s="105"/>
      <c r="I1282" s="105"/>
      <c r="J1282" s="105"/>
      <c r="K1282" s="105"/>
      <c r="L1282" s="105"/>
      <c r="M1282" s="105"/>
      <c r="N1282" s="105"/>
    </row>
    <row r="1283" spans="1:14" x14ac:dyDescent="0.25">
      <c r="A1283" s="105"/>
      <c r="B1283" s="105"/>
      <c r="C1283" s="105"/>
      <c r="D1283" s="105"/>
      <c r="E1283" s="105"/>
      <c r="F1283" s="105"/>
      <c r="G1283" s="105"/>
      <c r="H1283" s="105"/>
      <c r="I1283" s="105"/>
      <c r="J1283" s="105"/>
      <c r="K1283" s="105"/>
      <c r="L1283" s="105"/>
      <c r="M1283" s="105"/>
      <c r="N1283" s="105"/>
    </row>
    <row r="1284" spans="1:14" x14ac:dyDescent="0.25">
      <c r="A1284" s="105"/>
      <c r="B1284" s="105"/>
      <c r="C1284" s="105"/>
      <c r="D1284" s="105"/>
      <c r="E1284" s="105"/>
      <c r="F1284" s="105"/>
      <c r="G1284" s="105"/>
      <c r="H1284" s="105"/>
      <c r="I1284" s="105"/>
      <c r="J1284" s="105"/>
      <c r="K1284" s="105"/>
      <c r="L1284" s="105"/>
      <c r="M1284" s="105"/>
      <c r="N1284" s="105"/>
    </row>
    <row r="1285" spans="1:14" x14ac:dyDescent="0.25">
      <c r="A1285" s="105"/>
      <c r="B1285" s="105"/>
      <c r="C1285" s="105"/>
      <c r="D1285" s="105"/>
      <c r="E1285" s="105"/>
      <c r="F1285" s="105"/>
      <c r="G1285" s="105"/>
      <c r="H1285" s="105"/>
      <c r="I1285" s="105"/>
      <c r="J1285" s="105"/>
      <c r="K1285" s="105"/>
      <c r="L1285" s="105"/>
      <c r="M1285" s="105"/>
      <c r="N1285" s="105"/>
    </row>
    <row r="1286" spans="1:14" x14ac:dyDescent="0.25">
      <c r="A1286" s="105"/>
      <c r="B1286" s="105"/>
      <c r="C1286" s="105"/>
      <c r="D1286" s="105"/>
      <c r="E1286" s="105"/>
      <c r="F1286" s="105"/>
      <c r="G1286" s="105"/>
      <c r="H1286" s="105"/>
      <c r="I1286" s="105"/>
      <c r="J1286" s="105"/>
      <c r="K1286" s="105"/>
      <c r="L1286" s="105"/>
      <c r="M1286" s="105"/>
      <c r="N1286" s="105"/>
    </row>
    <row r="1287" spans="1:14" x14ac:dyDescent="0.25">
      <c r="A1287" s="105"/>
      <c r="B1287" s="105"/>
      <c r="C1287" s="105"/>
      <c r="D1287" s="105"/>
      <c r="E1287" s="105"/>
      <c r="F1287" s="105"/>
      <c r="G1287" s="105"/>
      <c r="H1287" s="105"/>
      <c r="I1287" s="105"/>
      <c r="J1287" s="105"/>
      <c r="K1287" s="105"/>
      <c r="L1287" s="105"/>
      <c r="M1287" s="105"/>
      <c r="N1287" s="105"/>
    </row>
    <row r="1288" spans="1:14" x14ac:dyDescent="0.25">
      <c r="A1288" s="105"/>
      <c r="B1288" s="105"/>
      <c r="C1288" s="105"/>
      <c r="D1288" s="105"/>
      <c r="E1288" s="105"/>
      <c r="F1288" s="105"/>
      <c r="G1288" s="105"/>
      <c r="H1288" s="105"/>
      <c r="I1288" s="105"/>
      <c r="J1288" s="105"/>
      <c r="K1288" s="105"/>
      <c r="L1288" s="105"/>
      <c r="M1288" s="105"/>
      <c r="N1288" s="105"/>
    </row>
    <row r="1289" spans="1:14" x14ac:dyDescent="0.25">
      <c r="A1289" s="105"/>
      <c r="B1289" s="105"/>
      <c r="C1289" s="105"/>
      <c r="D1289" s="105"/>
      <c r="E1289" s="105"/>
      <c r="F1289" s="105"/>
      <c r="G1289" s="105"/>
      <c r="H1289" s="105"/>
      <c r="I1289" s="105"/>
      <c r="J1289" s="105"/>
      <c r="K1289" s="105"/>
      <c r="L1289" s="105"/>
      <c r="M1289" s="105"/>
      <c r="N1289" s="105"/>
    </row>
    <row r="1290" spans="1:14" x14ac:dyDescent="0.25">
      <c r="A1290" s="105"/>
      <c r="B1290" s="105"/>
      <c r="C1290" s="105"/>
      <c r="D1290" s="105"/>
      <c r="E1290" s="105"/>
      <c r="F1290" s="105"/>
      <c r="G1290" s="105"/>
      <c r="H1290" s="105"/>
      <c r="I1290" s="105"/>
      <c r="J1290" s="105"/>
      <c r="K1290" s="105"/>
      <c r="L1290" s="105"/>
      <c r="M1290" s="105"/>
      <c r="N1290" s="105"/>
    </row>
    <row r="1291" spans="1:14" x14ac:dyDescent="0.25">
      <c r="A1291" s="105"/>
      <c r="B1291" s="105"/>
      <c r="C1291" s="105"/>
      <c r="D1291" s="105"/>
      <c r="E1291" s="105"/>
      <c r="F1291" s="105"/>
      <c r="G1291" s="105"/>
      <c r="H1291" s="105"/>
      <c r="I1291" s="105"/>
      <c r="J1291" s="105"/>
      <c r="K1291" s="105"/>
      <c r="L1291" s="105"/>
      <c r="M1291" s="105"/>
      <c r="N1291" s="105"/>
    </row>
    <row r="1292" spans="1:14" x14ac:dyDescent="0.25">
      <c r="A1292" s="105"/>
      <c r="B1292" s="105"/>
      <c r="C1292" s="105"/>
      <c r="D1292" s="105"/>
      <c r="E1292" s="105"/>
      <c r="F1292" s="105"/>
      <c r="G1292" s="105"/>
      <c r="H1292" s="105"/>
      <c r="I1292" s="105"/>
      <c r="J1292" s="105"/>
      <c r="K1292" s="105"/>
      <c r="L1292" s="105"/>
      <c r="M1292" s="105"/>
      <c r="N1292" s="105"/>
    </row>
    <row r="1293" spans="1:14" x14ac:dyDescent="0.25">
      <c r="A1293" s="105"/>
      <c r="B1293" s="105"/>
      <c r="C1293" s="105"/>
      <c r="D1293" s="105"/>
      <c r="E1293" s="105"/>
      <c r="F1293" s="105"/>
      <c r="G1293" s="105"/>
      <c r="H1293" s="105"/>
      <c r="I1293" s="105"/>
      <c r="J1293" s="105"/>
      <c r="K1293" s="105"/>
      <c r="L1293" s="105"/>
      <c r="M1293" s="105"/>
      <c r="N1293" s="105"/>
    </row>
    <row r="1294" spans="1:14" x14ac:dyDescent="0.25">
      <c r="A1294" s="105"/>
      <c r="B1294" s="105"/>
      <c r="C1294" s="105"/>
      <c r="D1294" s="105"/>
      <c r="E1294" s="105"/>
      <c r="F1294" s="105"/>
      <c r="G1294" s="105"/>
      <c r="H1294" s="105"/>
      <c r="I1294" s="105"/>
      <c r="J1294" s="105"/>
      <c r="K1294" s="105"/>
      <c r="L1294" s="105"/>
      <c r="M1294" s="105"/>
      <c r="N1294" s="105"/>
    </row>
    <row r="1295" spans="1:14" x14ac:dyDescent="0.25">
      <c r="A1295" s="105"/>
      <c r="B1295" s="105"/>
      <c r="C1295" s="105"/>
      <c r="D1295" s="105"/>
      <c r="E1295" s="105"/>
      <c r="F1295" s="105"/>
      <c r="G1295" s="105"/>
      <c r="H1295" s="105"/>
      <c r="I1295" s="105"/>
      <c r="J1295" s="105"/>
      <c r="K1295" s="105"/>
      <c r="L1295" s="105"/>
      <c r="M1295" s="105"/>
      <c r="N1295" s="105"/>
    </row>
    <row r="1296" spans="1:14" x14ac:dyDescent="0.25">
      <c r="A1296" s="105"/>
      <c r="B1296" s="105"/>
      <c r="C1296" s="105"/>
      <c r="D1296" s="105"/>
      <c r="E1296" s="105"/>
      <c r="F1296" s="105"/>
      <c r="G1296" s="105"/>
      <c r="H1296" s="105"/>
      <c r="I1296" s="105"/>
      <c r="J1296" s="105"/>
      <c r="K1296" s="105"/>
      <c r="L1296" s="105"/>
      <c r="M1296" s="105"/>
      <c r="N1296" s="105"/>
    </row>
    <row r="1297" spans="1:14" x14ac:dyDescent="0.25">
      <c r="A1297" s="105"/>
      <c r="B1297" s="105"/>
      <c r="C1297" s="105"/>
      <c r="D1297" s="105"/>
      <c r="E1297" s="105"/>
      <c r="F1297" s="105"/>
      <c r="G1297" s="105"/>
      <c r="H1297" s="105"/>
      <c r="I1297" s="105"/>
      <c r="J1297" s="105"/>
      <c r="K1297" s="105"/>
      <c r="L1297" s="105"/>
      <c r="M1297" s="105"/>
      <c r="N1297" s="105"/>
    </row>
    <row r="1298" spans="1:14" x14ac:dyDescent="0.25">
      <c r="A1298" s="105"/>
      <c r="B1298" s="105"/>
      <c r="C1298" s="105"/>
      <c r="D1298" s="105"/>
      <c r="E1298" s="105"/>
      <c r="F1298" s="105"/>
      <c r="G1298" s="105"/>
      <c r="H1298" s="105"/>
      <c r="I1298" s="105"/>
      <c r="J1298" s="105"/>
      <c r="K1298" s="105"/>
      <c r="L1298" s="105"/>
      <c r="M1298" s="105"/>
      <c r="N1298" s="105"/>
    </row>
    <row r="1299" spans="1:14" x14ac:dyDescent="0.25">
      <c r="A1299" s="105"/>
      <c r="B1299" s="105"/>
      <c r="C1299" s="105"/>
      <c r="D1299" s="105"/>
      <c r="E1299" s="105"/>
      <c r="F1299" s="105"/>
      <c r="G1299" s="105"/>
      <c r="H1299" s="105"/>
      <c r="I1299" s="105"/>
      <c r="J1299" s="105"/>
      <c r="K1299" s="105"/>
      <c r="L1299" s="105"/>
      <c r="M1299" s="105"/>
      <c r="N1299" s="105"/>
    </row>
    <row r="1300" spans="1:14" x14ac:dyDescent="0.25">
      <c r="A1300" s="105"/>
      <c r="B1300" s="105"/>
      <c r="C1300" s="105"/>
      <c r="D1300" s="105"/>
      <c r="E1300" s="105"/>
      <c r="F1300" s="105"/>
      <c r="G1300" s="105"/>
      <c r="H1300" s="105"/>
      <c r="I1300" s="105"/>
      <c r="J1300" s="105"/>
      <c r="K1300" s="105"/>
      <c r="L1300" s="105"/>
      <c r="M1300" s="105"/>
      <c r="N1300" s="105"/>
    </row>
    <row r="1301" spans="1:14" x14ac:dyDescent="0.25">
      <c r="A1301" s="105"/>
      <c r="B1301" s="105"/>
      <c r="C1301" s="105"/>
      <c r="D1301" s="105"/>
      <c r="E1301" s="105"/>
      <c r="F1301" s="105"/>
      <c r="G1301" s="105"/>
      <c r="H1301" s="105"/>
      <c r="I1301" s="105"/>
      <c r="J1301" s="105"/>
      <c r="K1301" s="105"/>
      <c r="L1301" s="105"/>
      <c r="M1301" s="105"/>
      <c r="N1301" s="105"/>
    </row>
    <row r="1302" spans="1:14" x14ac:dyDescent="0.25">
      <c r="A1302" s="105"/>
      <c r="B1302" s="105"/>
      <c r="C1302" s="105"/>
      <c r="D1302" s="105"/>
      <c r="E1302" s="105"/>
      <c r="F1302" s="105"/>
      <c r="G1302" s="105"/>
      <c r="H1302" s="105"/>
      <c r="I1302" s="105"/>
      <c r="J1302" s="105"/>
      <c r="K1302" s="105"/>
      <c r="L1302" s="105"/>
      <c r="M1302" s="105"/>
      <c r="N1302" s="105"/>
    </row>
    <row r="1303" spans="1:14" x14ac:dyDescent="0.25">
      <c r="A1303" s="105"/>
      <c r="B1303" s="105"/>
      <c r="C1303" s="105"/>
      <c r="D1303" s="105"/>
      <c r="E1303" s="105"/>
      <c r="F1303" s="105"/>
      <c r="G1303" s="105"/>
      <c r="H1303" s="105"/>
      <c r="I1303" s="105"/>
      <c r="J1303" s="105"/>
      <c r="K1303" s="105"/>
      <c r="L1303" s="105"/>
      <c r="M1303" s="105"/>
      <c r="N1303" s="105"/>
    </row>
    <row r="1304" spans="1:14" x14ac:dyDescent="0.25">
      <c r="A1304" s="105"/>
      <c r="B1304" s="105"/>
      <c r="C1304" s="105"/>
      <c r="D1304" s="105"/>
      <c r="E1304" s="105"/>
      <c r="F1304" s="105"/>
      <c r="G1304" s="105"/>
      <c r="H1304" s="105"/>
      <c r="I1304" s="105"/>
      <c r="J1304" s="105"/>
      <c r="K1304" s="105"/>
      <c r="L1304" s="105"/>
      <c r="M1304" s="105"/>
      <c r="N1304" s="105"/>
    </row>
    <row r="1305" spans="1:14" x14ac:dyDescent="0.25">
      <c r="A1305" s="105"/>
      <c r="B1305" s="105"/>
      <c r="C1305" s="105"/>
      <c r="D1305" s="105"/>
      <c r="E1305" s="105"/>
      <c r="F1305" s="105"/>
      <c r="G1305" s="105"/>
      <c r="H1305" s="105"/>
      <c r="I1305" s="105"/>
      <c r="J1305" s="105"/>
      <c r="K1305" s="105"/>
      <c r="L1305" s="105"/>
      <c r="M1305" s="105"/>
      <c r="N1305" s="105"/>
    </row>
    <row r="1306" spans="1:14" x14ac:dyDescent="0.25">
      <c r="A1306" s="105"/>
      <c r="B1306" s="105"/>
      <c r="C1306" s="105"/>
      <c r="D1306" s="105"/>
      <c r="E1306" s="105"/>
      <c r="F1306" s="105"/>
      <c r="G1306" s="105"/>
      <c r="H1306" s="105"/>
      <c r="I1306" s="105"/>
      <c r="J1306" s="105"/>
      <c r="K1306" s="105"/>
      <c r="L1306" s="105"/>
      <c r="M1306" s="105"/>
      <c r="N1306" s="105"/>
    </row>
    <row r="1307" spans="1:14" x14ac:dyDescent="0.25">
      <c r="A1307" s="105"/>
      <c r="B1307" s="105"/>
      <c r="C1307" s="105"/>
      <c r="D1307" s="105"/>
      <c r="E1307" s="105"/>
      <c r="F1307" s="105"/>
      <c r="G1307" s="105"/>
      <c r="H1307" s="105"/>
      <c r="I1307" s="105"/>
      <c r="J1307" s="105"/>
      <c r="K1307" s="105"/>
      <c r="L1307" s="105"/>
      <c r="M1307" s="105"/>
      <c r="N1307" s="105"/>
    </row>
    <row r="1308" spans="1:14" x14ac:dyDescent="0.25">
      <c r="A1308" s="105"/>
      <c r="B1308" s="105"/>
      <c r="C1308" s="105"/>
      <c r="D1308" s="105"/>
      <c r="E1308" s="105"/>
      <c r="F1308" s="105"/>
      <c r="G1308" s="105"/>
      <c r="H1308" s="105"/>
      <c r="I1308" s="105"/>
      <c r="J1308" s="105"/>
      <c r="K1308" s="105"/>
      <c r="L1308" s="105"/>
      <c r="M1308" s="105"/>
      <c r="N1308" s="105"/>
    </row>
    <row r="1309" spans="1:14" x14ac:dyDescent="0.25">
      <c r="A1309" s="105"/>
      <c r="B1309" s="105"/>
      <c r="C1309" s="105"/>
      <c r="D1309" s="105"/>
      <c r="E1309" s="105"/>
      <c r="F1309" s="105"/>
      <c r="G1309" s="105"/>
      <c r="H1309" s="105"/>
      <c r="I1309" s="105"/>
      <c r="J1309" s="105"/>
      <c r="K1309" s="105"/>
      <c r="L1309" s="105"/>
      <c r="M1309" s="105"/>
      <c r="N1309" s="105"/>
    </row>
    <row r="1310" spans="1:14" x14ac:dyDescent="0.25">
      <c r="A1310" s="105"/>
      <c r="B1310" s="105"/>
      <c r="C1310" s="105"/>
      <c r="D1310" s="105"/>
      <c r="E1310" s="105"/>
      <c r="F1310" s="105"/>
      <c r="G1310" s="105"/>
      <c r="H1310" s="105"/>
      <c r="I1310" s="105"/>
      <c r="J1310" s="105"/>
      <c r="K1310" s="105"/>
      <c r="L1310" s="105"/>
      <c r="M1310" s="105"/>
      <c r="N1310" s="105"/>
    </row>
    <row r="1311" spans="1:14" x14ac:dyDescent="0.25">
      <c r="A1311" s="105"/>
      <c r="B1311" s="105"/>
      <c r="C1311" s="105"/>
      <c r="D1311" s="105"/>
      <c r="E1311" s="105"/>
      <c r="F1311" s="105"/>
      <c r="G1311" s="105"/>
      <c r="H1311" s="105"/>
      <c r="I1311" s="105"/>
      <c r="J1311" s="105"/>
      <c r="K1311" s="105"/>
      <c r="L1311" s="105"/>
      <c r="M1311" s="105"/>
      <c r="N1311" s="105"/>
    </row>
    <row r="1312" spans="1:14" x14ac:dyDescent="0.25">
      <c r="A1312" s="105"/>
      <c r="B1312" s="105"/>
      <c r="C1312" s="105"/>
      <c r="D1312" s="105"/>
      <c r="E1312" s="105"/>
      <c r="F1312" s="105"/>
      <c r="G1312" s="105"/>
      <c r="H1312" s="105"/>
      <c r="I1312" s="105"/>
      <c r="J1312" s="105"/>
      <c r="K1312" s="105"/>
      <c r="L1312" s="105"/>
      <c r="M1312" s="105"/>
      <c r="N1312" s="105"/>
    </row>
    <row r="1313" spans="1:14" x14ac:dyDescent="0.25">
      <c r="A1313" s="105"/>
      <c r="B1313" s="105"/>
      <c r="C1313" s="105"/>
      <c r="D1313" s="105"/>
      <c r="E1313" s="105"/>
      <c r="F1313" s="105"/>
      <c r="G1313" s="105"/>
      <c r="H1313" s="105"/>
      <c r="I1313" s="105"/>
      <c r="J1313" s="105"/>
      <c r="K1313" s="105"/>
      <c r="L1313" s="105"/>
      <c r="M1313" s="105"/>
      <c r="N1313" s="105"/>
    </row>
    <row r="1314" spans="1:14" x14ac:dyDescent="0.25">
      <c r="A1314" s="105"/>
      <c r="B1314" s="105"/>
      <c r="C1314" s="105"/>
      <c r="D1314" s="105"/>
      <c r="E1314" s="105"/>
      <c r="F1314" s="105"/>
      <c r="G1314" s="105"/>
      <c r="H1314" s="105"/>
      <c r="I1314" s="105"/>
      <c r="J1314" s="105"/>
      <c r="K1314" s="105"/>
      <c r="L1314" s="105"/>
      <c r="M1314" s="105"/>
      <c r="N1314" s="105"/>
    </row>
    <row r="1315" spans="1:14" x14ac:dyDescent="0.25">
      <c r="A1315" s="105"/>
      <c r="B1315" s="105"/>
      <c r="C1315" s="105"/>
      <c r="D1315" s="105"/>
      <c r="E1315" s="105"/>
      <c r="F1315" s="105"/>
      <c r="G1315" s="105"/>
      <c r="H1315" s="105"/>
      <c r="I1315" s="105"/>
      <c r="J1315" s="105"/>
      <c r="K1315" s="105"/>
      <c r="L1315" s="105"/>
      <c r="M1315" s="105"/>
      <c r="N1315" s="105"/>
    </row>
    <row r="1316" spans="1:14" x14ac:dyDescent="0.25">
      <c r="A1316" s="105"/>
      <c r="B1316" s="105"/>
      <c r="C1316" s="105"/>
      <c r="D1316" s="105"/>
      <c r="E1316" s="105"/>
      <c r="F1316" s="105"/>
      <c r="G1316" s="105"/>
      <c r="H1316" s="105"/>
      <c r="I1316" s="105"/>
      <c r="J1316" s="105"/>
      <c r="K1316" s="105"/>
      <c r="L1316" s="105"/>
      <c r="M1316" s="105"/>
      <c r="N1316" s="105"/>
    </row>
    <row r="1317" spans="1:14" x14ac:dyDescent="0.25">
      <c r="A1317" s="105"/>
      <c r="B1317" s="105"/>
      <c r="C1317" s="105"/>
      <c r="D1317" s="105"/>
      <c r="E1317" s="105"/>
      <c r="F1317" s="105"/>
      <c r="G1317" s="105"/>
      <c r="H1317" s="105"/>
      <c r="I1317" s="105"/>
      <c r="J1317" s="105"/>
      <c r="K1317" s="105"/>
      <c r="L1317" s="105"/>
      <c r="M1317" s="105"/>
      <c r="N1317" s="105"/>
    </row>
    <row r="1318" spans="1:14" x14ac:dyDescent="0.25">
      <c r="A1318" s="105"/>
      <c r="B1318" s="105"/>
      <c r="C1318" s="105"/>
      <c r="D1318" s="105"/>
      <c r="E1318" s="105"/>
      <c r="F1318" s="105"/>
      <c r="G1318" s="105"/>
      <c r="H1318" s="105"/>
      <c r="I1318" s="105"/>
      <c r="J1318" s="105"/>
      <c r="K1318" s="105"/>
      <c r="L1318" s="105"/>
      <c r="M1318" s="105"/>
      <c r="N1318" s="105"/>
    </row>
    <row r="1319" spans="1:14" x14ac:dyDescent="0.25">
      <c r="A1319" s="105"/>
      <c r="B1319" s="105"/>
      <c r="C1319" s="105"/>
      <c r="D1319" s="105"/>
      <c r="E1319" s="105"/>
      <c r="F1319" s="105"/>
      <c r="G1319" s="105"/>
      <c r="H1319" s="105"/>
      <c r="I1319" s="105"/>
      <c r="J1319" s="105"/>
      <c r="K1319" s="105"/>
      <c r="L1319" s="105"/>
      <c r="M1319" s="105"/>
      <c r="N1319" s="105"/>
    </row>
    <row r="1320" spans="1:14" x14ac:dyDescent="0.25">
      <c r="A1320" s="105"/>
      <c r="B1320" s="105"/>
      <c r="C1320" s="105"/>
      <c r="D1320" s="105"/>
      <c r="E1320" s="105"/>
      <c r="F1320" s="105"/>
      <c r="G1320" s="105"/>
      <c r="H1320" s="105"/>
      <c r="I1320" s="105"/>
      <c r="J1320" s="105"/>
      <c r="K1320" s="105"/>
      <c r="L1320" s="105"/>
      <c r="M1320" s="105"/>
      <c r="N1320" s="105"/>
    </row>
    <row r="1321" spans="1:14" x14ac:dyDescent="0.25">
      <c r="A1321" s="105"/>
      <c r="B1321" s="105"/>
      <c r="C1321" s="105"/>
      <c r="D1321" s="105"/>
      <c r="E1321" s="105"/>
      <c r="F1321" s="105"/>
      <c r="G1321" s="105"/>
      <c r="H1321" s="105"/>
      <c r="I1321" s="105"/>
      <c r="J1321" s="105"/>
      <c r="K1321" s="105"/>
      <c r="L1321" s="105"/>
      <c r="M1321" s="105"/>
      <c r="N1321" s="105"/>
    </row>
    <row r="1322" spans="1:14" x14ac:dyDescent="0.25">
      <c r="A1322" s="105"/>
      <c r="B1322" s="105"/>
      <c r="C1322" s="105"/>
      <c r="D1322" s="105"/>
      <c r="E1322" s="105"/>
      <c r="F1322" s="105"/>
      <c r="G1322" s="105"/>
      <c r="H1322" s="105"/>
      <c r="I1322" s="105"/>
      <c r="J1322" s="105"/>
      <c r="K1322" s="105"/>
      <c r="L1322" s="105"/>
      <c r="M1322" s="105"/>
      <c r="N1322" s="105"/>
    </row>
    <row r="1323" spans="1:14" x14ac:dyDescent="0.25">
      <c r="A1323" s="105"/>
      <c r="B1323" s="105"/>
      <c r="C1323" s="105"/>
      <c r="D1323" s="105"/>
      <c r="E1323" s="105"/>
      <c r="F1323" s="105"/>
      <c r="G1323" s="105"/>
      <c r="H1323" s="105"/>
      <c r="I1323" s="105"/>
      <c r="J1323" s="105"/>
      <c r="K1323" s="105"/>
      <c r="L1323" s="105"/>
      <c r="M1323" s="105"/>
      <c r="N1323" s="105"/>
    </row>
    <row r="1324" spans="1:14" x14ac:dyDescent="0.25">
      <c r="A1324" s="105"/>
      <c r="B1324" s="105"/>
      <c r="C1324" s="105"/>
      <c r="D1324" s="105"/>
      <c r="E1324" s="105"/>
      <c r="F1324" s="105"/>
      <c r="G1324" s="105"/>
      <c r="H1324" s="105"/>
      <c r="I1324" s="105"/>
      <c r="J1324" s="105"/>
      <c r="K1324" s="105"/>
      <c r="L1324" s="105"/>
      <c r="M1324" s="105"/>
      <c r="N1324" s="105"/>
    </row>
    <row r="1325" spans="1:14" x14ac:dyDescent="0.25">
      <c r="A1325" s="105"/>
      <c r="B1325" s="105"/>
      <c r="C1325" s="105"/>
      <c r="D1325" s="105"/>
      <c r="E1325" s="105"/>
      <c r="F1325" s="105"/>
      <c r="G1325" s="105"/>
      <c r="H1325" s="105"/>
      <c r="I1325" s="105"/>
      <c r="J1325" s="105"/>
      <c r="K1325" s="105"/>
      <c r="L1325" s="105"/>
      <c r="M1325" s="105"/>
      <c r="N1325" s="105"/>
    </row>
    <row r="1326" spans="1:14" x14ac:dyDescent="0.25">
      <c r="A1326" s="105"/>
      <c r="B1326" s="105"/>
      <c r="C1326" s="105"/>
      <c r="D1326" s="105"/>
      <c r="E1326" s="105"/>
      <c r="F1326" s="105"/>
      <c r="G1326" s="105"/>
      <c r="H1326" s="105"/>
      <c r="I1326" s="105"/>
      <c r="J1326" s="105"/>
      <c r="K1326" s="105"/>
      <c r="L1326" s="105"/>
      <c r="M1326" s="105"/>
      <c r="N1326" s="105"/>
    </row>
    <row r="1327" spans="1:14" x14ac:dyDescent="0.25">
      <c r="A1327" s="105"/>
      <c r="B1327" s="105"/>
      <c r="C1327" s="105"/>
      <c r="D1327" s="105"/>
      <c r="E1327" s="105"/>
      <c r="F1327" s="105"/>
      <c r="G1327" s="105"/>
      <c r="H1327" s="105"/>
      <c r="I1327" s="105"/>
      <c r="J1327" s="105"/>
      <c r="K1327" s="105"/>
      <c r="L1327" s="105"/>
      <c r="M1327" s="105"/>
      <c r="N1327" s="105"/>
    </row>
    <row r="1328" spans="1:14" x14ac:dyDescent="0.25">
      <c r="A1328" s="105"/>
      <c r="B1328" s="105"/>
      <c r="C1328" s="105"/>
      <c r="D1328" s="105"/>
      <c r="E1328" s="105"/>
      <c r="F1328" s="105"/>
      <c r="G1328" s="105"/>
      <c r="H1328" s="105"/>
      <c r="I1328" s="105"/>
      <c r="J1328" s="105"/>
      <c r="K1328" s="105"/>
      <c r="L1328" s="105"/>
      <c r="M1328" s="105"/>
      <c r="N1328" s="105"/>
    </row>
    <row r="1329" spans="1:14" x14ac:dyDescent="0.25">
      <c r="A1329" s="105"/>
      <c r="B1329" s="105"/>
      <c r="C1329" s="105"/>
      <c r="D1329" s="105"/>
      <c r="E1329" s="105"/>
      <c r="F1329" s="105"/>
      <c r="G1329" s="105"/>
      <c r="H1329" s="105"/>
      <c r="I1329" s="105"/>
      <c r="J1329" s="105"/>
      <c r="K1329" s="105"/>
      <c r="L1329" s="105"/>
      <c r="M1329" s="105"/>
      <c r="N1329" s="105"/>
    </row>
    <row r="1330" spans="1:14" x14ac:dyDescent="0.25">
      <c r="A1330" s="105"/>
      <c r="B1330" s="105"/>
      <c r="C1330" s="105"/>
      <c r="D1330" s="105"/>
      <c r="E1330" s="105"/>
      <c r="F1330" s="105"/>
      <c r="G1330" s="105"/>
      <c r="H1330" s="105"/>
      <c r="I1330" s="105"/>
      <c r="J1330" s="105"/>
      <c r="K1330" s="105"/>
      <c r="L1330" s="105"/>
      <c r="M1330" s="105"/>
      <c r="N1330" s="105"/>
    </row>
    <row r="1331" spans="1:14" x14ac:dyDescent="0.25">
      <c r="A1331" s="105"/>
      <c r="B1331" s="105"/>
      <c r="C1331" s="105"/>
      <c r="D1331" s="105"/>
      <c r="E1331" s="105"/>
      <c r="F1331" s="105"/>
      <c r="G1331" s="105"/>
      <c r="H1331" s="105"/>
      <c r="I1331" s="105"/>
      <c r="J1331" s="105"/>
      <c r="K1331" s="105"/>
      <c r="L1331" s="105"/>
      <c r="M1331" s="105"/>
      <c r="N1331" s="105"/>
    </row>
    <row r="1332" spans="1:14" x14ac:dyDescent="0.25">
      <c r="A1332" s="105"/>
      <c r="B1332" s="105"/>
      <c r="C1332" s="105"/>
      <c r="D1332" s="105"/>
      <c r="E1332" s="105"/>
      <c r="F1332" s="105"/>
      <c r="G1332" s="105"/>
      <c r="H1332" s="105"/>
      <c r="I1332" s="105"/>
      <c r="J1332" s="105"/>
      <c r="K1332" s="105"/>
      <c r="L1332" s="105"/>
      <c r="M1332" s="105"/>
      <c r="N1332" s="105"/>
    </row>
    <row r="1333" spans="1:14" x14ac:dyDescent="0.25">
      <c r="A1333" s="105"/>
      <c r="B1333" s="105"/>
      <c r="C1333" s="105"/>
      <c r="D1333" s="105"/>
      <c r="E1333" s="105"/>
      <c r="F1333" s="105"/>
      <c r="G1333" s="105"/>
      <c r="H1333" s="105"/>
      <c r="I1333" s="105"/>
      <c r="J1333" s="105"/>
      <c r="K1333" s="105"/>
      <c r="L1333" s="105"/>
      <c r="M1333" s="105"/>
      <c r="N1333" s="105"/>
    </row>
    <row r="1334" spans="1:14" x14ac:dyDescent="0.25">
      <c r="A1334" s="105"/>
      <c r="B1334" s="105"/>
      <c r="C1334" s="105"/>
      <c r="D1334" s="105"/>
      <c r="E1334" s="105"/>
      <c r="F1334" s="105"/>
      <c r="G1334" s="105"/>
      <c r="H1334" s="105"/>
      <c r="I1334" s="105"/>
      <c r="J1334" s="105"/>
      <c r="K1334" s="105"/>
      <c r="L1334" s="105"/>
      <c r="M1334" s="105"/>
      <c r="N1334" s="105"/>
    </row>
    <row r="1335" spans="1:14" x14ac:dyDescent="0.25">
      <c r="A1335" s="105"/>
      <c r="B1335" s="105"/>
      <c r="C1335" s="105"/>
      <c r="D1335" s="105"/>
      <c r="E1335" s="105"/>
      <c r="F1335" s="105"/>
      <c r="G1335" s="105"/>
      <c r="H1335" s="105"/>
      <c r="I1335" s="105"/>
      <c r="J1335" s="105"/>
      <c r="K1335" s="105"/>
      <c r="L1335" s="105"/>
      <c r="M1335" s="105"/>
      <c r="N1335" s="105"/>
    </row>
    <row r="1336" spans="1:14" x14ac:dyDescent="0.25">
      <c r="A1336" s="105"/>
      <c r="B1336" s="105"/>
      <c r="C1336" s="105"/>
      <c r="D1336" s="105"/>
      <c r="E1336" s="105"/>
      <c r="F1336" s="105"/>
      <c r="G1336" s="105"/>
      <c r="H1336" s="105"/>
      <c r="I1336" s="105"/>
      <c r="J1336" s="105"/>
      <c r="K1336" s="105"/>
      <c r="L1336" s="105"/>
      <c r="M1336" s="105"/>
      <c r="N1336" s="105"/>
    </row>
    <row r="1337" spans="1:14" x14ac:dyDescent="0.25">
      <c r="A1337" s="105"/>
      <c r="B1337" s="105"/>
      <c r="C1337" s="105"/>
      <c r="D1337" s="105"/>
      <c r="E1337" s="105"/>
      <c r="F1337" s="105"/>
      <c r="G1337" s="105"/>
      <c r="H1337" s="105"/>
      <c r="I1337" s="105"/>
      <c r="J1337" s="105"/>
      <c r="K1337" s="105"/>
      <c r="L1337" s="105"/>
      <c r="M1337" s="105"/>
      <c r="N1337" s="105"/>
    </row>
    <row r="1338" spans="1:14" x14ac:dyDescent="0.25">
      <c r="A1338" s="105"/>
      <c r="B1338" s="105"/>
      <c r="C1338" s="105"/>
      <c r="D1338" s="105"/>
      <c r="E1338" s="105"/>
      <c r="F1338" s="105"/>
      <c r="G1338" s="105"/>
      <c r="H1338" s="105"/>
      <c r="I1338" s="105"/>
      <c r="J1338" s="105"/>
      <c r="K1338" s="105"/>
      <c r="L1338" s="105"/>
      <c r="M1338" s="105"/>
      <c r="N1338" s="105"/>
    </row>
    <row r="1339" spans="1:14" x14ac:dyDescent="0.25">
      <c r="A1339" s="105"/>
      <c r="B1339" s="105"/>
      <c r="C1339" s="105"/>
      <c r="D1339" s="105"/>
      <c r="E1339" s="105"/>
      <c r="F1339" s="105"/>
      <c r="G1339" s="105"/>
      <c r="H1339" s="105"/>
      <c r="I1339" s="105"/>
      <c r="J1339" s="105"/>
      <c r="K1339" s="105"/>
      <c r="L1339" s="105"/>
      <c r="M1339" s="105"/>
      <c r="N1339" s="105"/>
    </row>
    <row r="1340" spans="1:14" x14ac:dyDescent="0.25">
      <c r="A1340" s="105"/>
      <c r="B1340" s="105"/>
      <c r="C1340" s="105"/>
      <c r="D1340" s="105"/>
      <c r="E1340" s="105"/>
      <c r="F1340" s="105"/>
      <c r="G1340" s="105"/>
      <c r="H1340" s="105"/>
      <c r="I1340" s="105"/>
      <c r="J1340" s="105"/>
      <c r="K1340" s="105"/>
      <c r="L1340" s="105"/>
      <c r="M1340" s="105"/>
      <c r="N1340" s="105"/>
    </row>
    <row r="1341" spans="1:14" x14ac:dyDescent="0.25">
      <c r="A1341" s="105"/>
      <c r="B1341" s="105"/>
      <c r="C1341" s="105"/>
      <c r="D1341" s="105"/>
      <c r="E1341" s="105"/>
      <c r="F1341" s="105"/>
      <c r="G1341" s="105"/>
      <c r="H1341" s="105"/>
      <c r="I1341" s="105"/>
      <c r="J1341" s="105"/>
      <c r="K1341" s="105"/>
      <c r="L1341" s="105"/>
      <c r="M1341" s="105"/>
      <c r="N1341" s="105"/>
    </row>
    <row r="1342" spans="1:14" x14ac:dyDescent="0.25">
      <c r="A1342" s="105"/>
      <c r="B1342" s="105"/>
      <c r="C1342" s="105"/>
      <c r="D1342" s="105"/>
      <c r="E1342" s="105"/>
      <c r="F1342" s="105"/>
      <c r="G1342" s="105"/>
      <c r="H1342" s="105"/>
      <c r="I1342" s="105"/>
      <c r="J1342" s="105"/>
      <c r="K1342" s="105"/>
      <c r="L1342" s="105"/>
      <c r="M1342" s="105"/>
      <c r="N1342" s="105"/>
    </row>
    <row r="1343" spans="1:14" x14ac:dyDescent="0.25">
      <c r="A1343" s="105"/>
      <c r="B1343" s="105"/>
      <c r="C1343" s="105"/>
      <c r="D1343" s="105"/>
      <c r="E1343" s="105"/>
      <c r="F1343" s="105"/>
      <c r="G1343" s="105"/>
      <c r="H1343" s="105"/>
      <c r="I1343" s="105"/>
      <c r="J1343" s="105"/>
      <c r="K1343" s="105"/>
      <c r="L1343" s="105"/>
      <c r="M1343" s="105"/>
      <c r="N1343" s="105"/>
    </row>
    <row r="1344" spans="1:14" x14ac:dyDescent="0.25">
      <c r="A1344" s="105"/>
      <c r="B1344" s="105"/>
      <c r="C1344" s="105"/>
      <c r="D1344" s="105"/>
      <c r="E1344" s="105"/>
      <c r="F1344" s="105"/>
      <c r="G1344" s="105"/>
      <c r="H1344" s="105"/>
      <c r="I1344" s="105"/>
      <c r="J1344" s="105"/>
      <c r="K1344" s="105"/>
      <c r="L1344" s="105"/>
      <c r="M1344" s="105"/>
      <c r="N1344" s="105"/>
    </row>
    <row r="1345" spans="1:14" x14ac:dyDescent="0.25">
      <c r="A1345" s="105"/>
      <c r="B1345" s="105"/>
      <c r="C1345" s="105"/>
      <c r="D1345" s="105"/>
      <c r="E1345" s="105"/>
      <c r="F1345" s="105"/>
      <c r="G1345" s="105"/>
      <c r="H1345" s="105"/>
      <c r="I1345" s="105"/>
      <c r="J1345" s="105"/>
      <c r="K1345" s="105"/>
      <c r="L1345" s="105"/>
      <c r="M1345" s="105"/>
      <c r="N1345" s="105"/>
    </row>
    <row r="1346" spans="1:14" x14ac:dyDescent="0.25">
      <c r="A1346" s="105"/>
      <c r="B1346" s="105"/>
      <c r="C1346" s="105"/>
      <c r="D1346" s="105"/>
      <c r="E1346" s="105"/>
      <c r="F1346" s="105"/>
      <c r="G1346" s="105"/>
      <c r="H1346" s="105"/>
      <c r="I1346" s="105"/>
      <c r="J1346" s="105"/>
      <c r="K1346" s="105"/>
      <c r="L1346" s="105"/>
      <c r="M1346" s="105"/>
      <c r="N1346" s="105"/>
    </row>
    <row r="1347" spans="1:14" x14ac:dyDescent="0.25">
      <c r="A1347" s="105"/>
      <c r="B1347" s="105"/>
      <c r="C1347" s="105"/>
      <c r="D1347" s="105"/>
      <c r="E1347" s="105"/>
      <c r="F1347" s="105"/>
      <c r="G1347" s="105"/>
      <c r="H1347" s="105"/>
      <c r="I1347" s="105"/>
      <c r="J1347" s="105"/>
      <c r="K1347" s="105"/>
      <c r="L1347" s="105"/>
      <c r="M1347" s="105"/>
      <c r="N1347" s="105"/>
    </row>
    <row r="1348" spans="1:14" x14ac:dyDescent="0.25">
      <c r="A1348" s="105"/>
      <c r="B1348" s="105"/>
      <c r="C1348" s="105"/>
      <c r="D1348" s="105"/>
      <c r="E1348" s="105"/>
      <c r="F1348" s="105"/>
      <c r="G1348" s="105"/>
      <c r="H1348" s="105"/>
      <c r="I1348" s="105"/>
      <c r="J1348" s="105"/>
      <c r="K1348" s="105"/>
      <c r="L1348" s="105"/>
      <c r="M1348" s="105"/>
      <c r="N1348" s="105"/>
    </row>
    <row r="1349" spans="1:14" x14ac:dyDescent="0.25">
      <c r="A1349" s="105"/>
      <c r="B1349" s="105"/>
      <c r="C1349" s="105"/>
      <c r="D1349" s="105"/>
      <c r="E1349" s="105"/>
      <c r="F1349" s="105"/>
      <c r="G1349" s="105"/>
      <c r="H1349" s="105"/>
      <c r="I1349" s="105"/>
      <c r="J1349" s="105"/>
      <c r="K1349" s="105"/>
      <c r="L1349" s="105"/>
      <c r="M1349" s="105"/>
      <c r="N1349" s="105"/>
    </row>
    <row r="1350" spans="1:14" x14ac:dyDescent="0.25">
      <c r="A1350" s="105"/>
      <c r="B1350" s="105"/>
      <c r="C1350" s="105"/>
      <c r="D1350" s="105"/>
      <c r="E1350" s="105"/>
      <c r="F1350" s="105"/>
      <c r="G1350" s="105"/>
      <c r="H1350" s="105"/>
      <c r="I1350" s="105"/>
      <c r="J1350" s="105"/>
      <c r="K1350" s="105"/>
      <c r="L1350" s="105"/>
      <c r="M1350" s="105"/>
      <c r="N1350" s="105"/>
    </row>
    <row r="1351" spans="1:14" x14ac:dyDescent="0.25">
      <c r="A1351" s="105"/>
      <c r="B1351" s="105"/>
      <c r="C1351" s="105"/>
      <c r="D1351" s="105"/>
      <c r="E1351" s="105"/>
      <c r="F1351" s="105"/>
      <c r="G1351" s="105"/>
      <c r="H1351" s="105"/>
      <c r="I1351" s="105"/>
      <c r="J1351" s="105"/>
      <c r="K1351" s="105"/>
      <c r="L1351" s="105"/>
      <c r="M1351" s="105"/>
      <c r="N1351" s="105"/>
    </row>
    <row r="1352" spans="1:14" x14ac:dyDescent="0.25">
      <c r="A1352" s="105"/>
      <c r="B1352" s="105"/>
      <c r="C1352" s="105"/>
      <c r="D1352" s="105"/>
      <c r="E1352" s="105"/>
      <c r="F1352" s="105"/>
      <c r="G1352" s="105"/>
      <c r="H1352" s="105"/>
      <c r="I1352" s="105"/>
      <c r="J1352" s="105"/>
      <c r="K1352" s="105"/>
      <c r="L1352" s="105"/>
      <c r="M1352" s="105"/>
      <c r="N1352" s="105"/>
    </row>
    <row r="1353" spans="1:14" x14ac:dyDescent="0.25">
      <c r="A1353" s="105"/>
      <c r="B1353" s="105"/>
      <c r="C1353" s="105"/>
      <c r="D1353" s="105"/>
      <c r="E1353" s="105"/>
      <c r="F1353" s="105"/>
      <c r="G1353" s="105"/>
      <c r="H1353" s="105"/>
      <c r="I1353" s="105"/>
      <c r="J1353" s="105"/>
      <c r="K1353" s="105"/>
      <c r="L1353" s="105"/>
      <c r="M1353" s="105"/>
      <c r="N1353" s="105"/>
    </row>
    <row r="1354" spans="1:14" x14ac:dyDescent="0.25">
      <c r="A1354" s="105"/>
      <c r="B1354" s="105"/>
      <c r="C1354" s="105"/>
      <c r="D1354" s="105"/>
      <c r="E1354" s="105"/>
      <c r="F1354" s="105"/>
      <c r="G1354" s="105"/>
      <c r="H1354" s="105"/>
      <c r="I1354" s="105"/>
      <c r="J1354" s="105"/>
      <c r="K1354" s="105"/>
      <c r="L1354" s="105"/>
      <c r="M1354" s="105"/>
      <c r="N1354" s="105"/>
    </row>
    <row r="1355" spans="1:14" x14ac:dyDescent="0.25">
      <c r="A1355" s="105"/>
      <c r="B1355" s="105"/>
      <c r="C1355" s="105"/>
      <c r="D1355" s="105"/>
      <c r="E1355" s="105"/>
      <c r="F1355" s="105"/>
      <c r="G1355" s="105"/>
      <c r="H1355" s="105"/>
      <c r="I1355" s="105"/>
      <c r="J1355" s="105"/>
      <c r="K1355" s="105"/>
      <c r="L1355" s="105"/>
      <c r="M1355" s="105"/>
      <c r="N1355" s="105"/>
    </row>
    <row r="1356" spans="1:14" x14ac:dyDescent="0.25">
      <c r="A1356" s="105"/>
      <c r="B1356" s="105"/>
      <c r="C1356" s="105"/>
      <c r="D1356" s="105"/>
      <c r="E1356" s="105"/>
      <c r="F1356" s="105"/>
      <c r="G1356" s="105"/>
      <c r="H1356" s="105"/>
      <c r="I1356" s="105"/>
      <c r="J1356" s="105"/>
      <c r="K1356" s="105"/>
      <c r="L1356" s="105"/>
      <c r="M1356" s="105"/>
      <c r="N1356" s="105"/>
    </row>
    <row r="1357" spans="1:14" x14ac:dyDescent="0.25">
      <c r="A1357" s="105"/>
      <c r="B1357" s="105"/>
      <c r="C1357" s="105"/>
      <c r="D1357" s="105"/>
      <c r="E1357" s="105"/>
      <c r="F1357" s="105"/>
      <c r="G1357" s="105"/>
      <c r="H1357" s="105"/>
      <c r="I1357" s="105"/>
      <c r="J1357" s="105"/>
      <c r="K1357" s="105"/>
      <c r="L1357" s="105"/>
      <c r="M1357" s="105"/>
      <c r="N1357" s="105"/>
    </row>
    <row r="1358" spans="1:14" x14ac:dyDescent="0.25">
      <c r="A1358" s="105"/>
      <c r="B1358" s="105"/>
      <c r="C1358" s="105"/>
      <c r="D1358" s="105"/>
      <c r="E1358" s="105"/>
      <c r="F1358" s="105"/>
      <c r="G1358" s="105"/>
      <c r="H1358" s="105"/>
      <c r="I1358" s="105"/>
      <c r="J1358" s="105"/>
      <c r="K1358" s="105"/>
      <c r="L1358" s="105"/>
      <c r="M1358" s="105"/>
      <c r="N1358" s="105"/>
    </row>
    <row r="1359" spans="1:14" x14ac:dyDescent="0.25">
      <c r="A1359" s="105"/>
      <c r="B1359" s="105"/>
      <c r="C1359" s="105"/>
      <c r="D1359" s="105"/>
      <c r="E1359" s="105"/>
      <c r="F1359" s="105"/>
      <c r="G1359" s="105"/>
      <c r="H1359" s="105"/>
      <c r="I1359" s="105"/>
      <c r="J1359" s="105"/>
      <c r="K1359" s="105"/>
      <c r="L1359" s="105"/>
      <c r="M1359" s="105"/>
      <c r="N1359" s="105"/>
    </row>
    <row r="1360" spans="1:14" x14ac:dyDescent="0.25">
      <c r="A1360" s="105"/>
      <c r="B1360" s="105"/>
      <c r="C1360" s="105"/>
      <c r="D1360" s="105"/>
      <c r="E1360" s="105"/>
      <c r="F1360" s="105"/>
      <c r="G1360" s="105"/>
      <c r="H1360" s="105"/>
      <c r="I1360" s="105"/>
      <c r="J1360" s="105"/>
      <c r="K1360" s="105"/>
      <c r="L1360" s="105"/>
      <c r="M1360" s="105"/>
      <c r="N1360" s="105"/>
    </row>
    <row r="1361" spans="1:14" x14ac:dyDescent="0.25">
      <c r="A1361" s="105"/>
      <c r="B1361" s="105"/>
      <c r="C1361" s="105"/>
      <c r="D1361" s="105"/>
      <c r="E1361" s="105"/>
      <c r="F1361" s="105"/>
      <c r="G1361" s="105"/>
      <c r="H1361" s="105"/>
      <c r="I1361" s="105"/>
      <c r="J1361" s="105"/>
      <c r="K1361" s="105"/>
      <c r="L1361" s="105"/>
      <c r="M1361" s="105"/>
      <c r="N1361" s="105"/>
    </row>
    <row r="1362" spans="1:14" x14ac:dyDescent="0.25">
      <c r="A1362" s="105"/>
      <c r="B1362" s="105"/>
      <c r="C1362" s="105"/>
      <c r="D1362" s="105"/>
      <c r="E1362" s="105"/>
      <c r="F1362" s="105"/>
      <c r="G1362" s="105"/>
      <c r="H1362" s="105"/>
      <c r="I1362" s="105"/>
      <c r="J1362" s="105"/>
      <c r="K1362" s="105"/>
      <c r="L1362" s="105"/>
      <c r="M1362" s="105"/>
      <c r="N1362" s="105"/>
    </row>
    <row r="1363" spans="1:14" x14ac:dyDescent="0.25">
      <c r="A1363" s="105"/>
      <c r="B1363" s="105"/>
      <c r="C1363" s="105"/>
      <c r="D1363" s="105"/>
      <c r="E1363" s="105"/>
      <c r="F1363" s="105"/>
      <c r="G1363" s="105"/>
      <c r="H1363" s="105"/>
      <c r="I1363" s="105"/>
      <c r="J1363" s="105"/>
      <c r="K1363" s="105"/>
      <c r="L1363" s="105"/>
      <c r="M1363" s="105"/>
      <c r="N1363" s="105"/>
    </row>
    <row r="1364" spans="1:14" x14ac:dyDescent="0.25">
      <c r="A1364" s="105"/>
      <c r="B1364" s="105"/>
      <c r="C1364" s="105"/>
      <c r="D1364" s="105"/>
      <c r="E1364" s="105"/>
      <c r="F1364" s="105"/>
      <c r="G1364" s="105"/>
      <c r="H1364" s="105"/>
      <c r="I1364" s="105"/>
      <c r="J1364" s="105"/>
      <c r="K1364" s="105"/>
      <c r="L1364" s="105"/>
      <c r="M1364" s="105"/>
      <c r="N1364" s="105"/>
    </row>
    <row r="1365" spans="1:14" x14ac:dyDescent="0.25">
      <c r="A1365" s="105"/>
      <c r="B1365" s="105"/>
      <c r="C1365" s="105"/>
      <c r="D1365" s="105"/>
      <c r="E1365" s="105"/>
      <c r="F1365" s="105"/>
      <c r="G1365" s="105"/>
      <c r="H1365" s="105"/>
      <c r="I1365" s="105"/>
      <c r="J1365" s="105"/>
      <c r="K1365" s="105"/>
      <c r="L1365" s="105"/>
      <c r="M1365" s="105"/>
      <c r="N1365" s="105"/>
    </row>
    <row r="1366" spans="1:14" x14ac:dyDescent="0.25">
      <c r="A1366" s="105"/>
      <c r="B1366" s="105"/>
      <c r="C1366" s="105"/>
      <c r="D1366" s="105"/>
      <c r="E1366" s="105"/>
      <c r="F1366" s="105"/>
      <c r="G1366" s="105"/>
      <c r="H1366" s="105"/>
      <c r="I1366" s="105"/>
      <c r="J1366" s="105"/>
      <c r="K1366" s="105"/>
      <c r="L1366" s="105"/>
      <c r="M1366" s="105"/>
      <c r="N1366" s="105"/>
    </row>
    <row r="1367" spans="1:14" x14ac:dyDescent="0.25">
      <c r="A1367" s="105"/>
      <c r="B1367" s="105"/>
      <c r="C1367" s="105"/>
      <c r="D1367" s="105"/>
      <c r="E1367" s="105"/>
      <c r="F1367" s="105"/>
      <c r="G1367" s="105"/>
      <c r="H1367" s="105"/>
      <c r="I1367" s="105"/>
      <c r="J1367" s="105"/>
      <c r="K1367" s="105"/>
      <c r="L1367" s="105"/>
      <c r="M1367" s="105"/>
      <c r="N1367" s="105"/>
    </row>
    <row r="1368" spans="1:14" x14ac:dyDescent="0.25">
      <c r="A1368" s="105"/>
      <c r="B1368" s="105"/>
      <c r="C1368" s="105"/>
      <c r="D1368" s="105"/>
      <c r="E1368" s="105"/>
      <c r="F1368" s="105"/>
      <c r="G1368" s="105"/>
      <c r="H1368" s="105"/>
      <c r="I1368" s="105"/>
      <c r="J1368" s="105"/>
      <c r="K1368" s="105"/>
      <c r="L1368" s="105"/>
      <c r="M1368" s="105"/>
      <c r="N1368" s="105"/>
    </row>
    <row r="1369" spans="1:14" x14ac:dyDescent="0.25">
      <c r="A1369" s="105"/>
      <c r="B1369" s="105"/>
      <c r="C1369" s="105"/>
      <c r="D1369" s="105"/>
      <c r="E1369" s="105"/>
      <c r="F1369" s="105"/>
      <c r="G1369" s="105"/>
      <c r="H1369" s="105"/>
      <c r="I1369" s="105"/>
      <c r="J1369" s="105"/>
      <c r="K1369" s="105"/>
      <c r="L1369" s="105"/>
      <c r="M1369" s="105"/>
      <c r="N1369" s="105"/>
    </row>
    <row r="1370" spans="1:14" x14ac:dyDescent="0.25">
      <c r="A1370" s="105"/>
      <c r="B1370" s="105"/>
      <c r="C1370" s="105"/>
      <c r="D1370" s="105"/>
      <c r="E1370" s="105"/>
      <c r="F1370" s="105"/>
      <c r="G1370" s="105"/>
      <c r="H1370" s="105"/>
      <c r="I1370" s="105"/>
      <c r="J1370" s="105"/>
      <c r="K1370" s="105"/>
      <c r="L1370" s="105"/>
      <c r="M1370" s="105"/>
      <c r="N1370" s="105"/>
    </row>
    <row r="1371" spans="1:14" x14ac:dyDescent="0.25">
      <c r="A1371" s="105"/>
      <c r="B1371" s="105"/>
      <c r="C1371" s="105"/>
      <c r="D1371" s="105"/>
      <c r="E1371" s="105"/>
      <c r="F1371" s="105"/>
      <c r="G1371" s="105"/>
      <c r="H1371" s="105"/>
      <c r="I1371" s="105"/>
      <c r="J1371" s="105"/>
      <c r="K1371" s="105"/>
      <c r="L1371" s="105"/>
      <c r="M1371" s="105"/>
      <c r="N1371" s="105"/>
    </row>
    <row r="1372" spans="1:14" x14ac:dyDescent="0.25">
      <c r="A1372" s="105"/>
      <c r="B1372" s="105"/>
      <c r="C1372" s="105"/>
      <c r="D1372" s="105"/>
      <c r="E1372" s="105"/>
      <c r="F1372" s="105"/>
      <c r="G1372" s="105"/>
      <c r="H1372" s="105"/>
      <c r="I1372" s="105"/>
      <c r="J1372" s="105"/>
      <c r="K1372" s="105"/>
      <c r="L1372" s="105"/>
      <c r="M1372" s="105"/>
      <c r="N1372" s="105"/>
    </row>
    <row r="1373" spans="1:14" x14ac:dyDescent="0.25">
      <c r="A1373" s="105"/>
      <c r="B1373" s="105"/>
      <c r="C1373" s="105"/>
      <c r="D1373" s="105"/>
      <c r="E1373" s="105"/>
      <c r="F1373" s="105"/>
      <c r="G1373" s="105"/>
      <c r="H1373" s="105"/>
      <c r="I1373" s="105"/>
      <c r="J1373" s="105"/>
      <c r="K1373" s="105"/>
      <c r="L1373" s="105"/>
      <c r="M1373" s="105"/>
      <c r="N1373" s="105"/>
    </row>
    <row r="1374" spans="1:14" x14ac:dyDescent="0.25">
      <c r="A1374" s="105"/>
      <c r="B1374" s="105"/>
      <c r="C1374" s="105"/>
      <c r="D1374" s="105"/>
      <c r="E1374" s="105"/>
      <c r="F1374" s="105"/>
      <c r="G1374" s="105"/>
      <c r="H1374" s="105"/>
      <c r="I1374" s="105"/>
      <c r="J1374" s="105"/>
      <c r="K1374" s="105"/>
      <c r="L1374" s="105"/>
      <c r="M1374" s="105"/>
      <c r="N1374" s="105"/>
    </row>
    <row r="1375" spans="1:14" x14ac:dyDescent="0.25">
      <c r="A1375" s="105"/>
      <c r="B1375" s="105"/>
      <c r="C1375" s="105"/>
      <c r="D1375" s="105"/>
      <c r="E1375" s="105"/>
      <c r="F1375" s="105"/>
      <c r="G1375" s="105"/>
      <c r="H1375" s="105"/>
      <c r="I1375" s="105"/>
      <c r="J1375" s="105"/>
      <c r="K1375" s="105"/>
      <c r="L1375" s="105"/>
      <c r="M1375" s="105"/>
      <c r="N1375" s="105"/>
    </row>
    <row r="1376" spans="1:14" x14ac:dyDescent="0.25">
      <c r="A1376" s="105"/>
      <c r="B1376" s="105"/>
      <c r="C1376" s="105"/>
      <c r="D1376" s="105"/>
      <c r="E1376" s="105"/>
      <c r="F1376" s="105"/>
      <c r="G1376" s="105"/>
      <c r="H1376" s="105"/>
      <c r="I1376" s="105"/>
      <c r="J1376" s="105"/>
      <c r="K1376" s="105"/>
      <c r="L1376" s="105"/>
      <c r="M1376" s="105"/>
      <c r="N1376" s="105"/>
    </row>
    <row r="1377" spans="1:14" x14ac:dyDescent="0.25">
      <c r="A1377" s="105"/>
      <c r="B1377" s="105"/>
      <c r="C1377" s="105"/>
      <c r="D1377" s="105"/>
      <c r="E1377" s="105"/>
      <c r="F1377" s="105"/>
      <c r="G1377" s="105"/>
      <c r="H1377" s="105"/>
      <c r="I1377" s="105"/>
      <c r="J1377" s="105"/>
      <c r="K1377" s="105"/>
      <c r="L1377" s="105"/>
      <c r="M1377" s="105"/>
      <c r="N1377" s="105"/>
    </row>
    <row r="1378" spans="1:14" x14ac:dyDescent="0.25">
      <c r="A1378" s="105"/>
      <c r="B1378" s="105"/>
      <c r="C1378" s="105"/>
      <c r="D1378" s="105"/>
      <c r="E1378" s="105"/>
      <c r="F1378" s="105"/>
      <c r="G1378" s="105"/>
      <c r="H1378" s="105"/>
      <c r="I1378" s="105"/>
      <c r="J1378" s="105"/>
      <c r="K1378" s="105"/>
      <c r="L1378" s="105"/>
      <c r="M1378" s="105"/>
      <c r="N1378" s="105"/>
    </row>
    <row r="1379" spans="1:14" x14ac:dyDescent="0.25">
      <c r="A1379" s="105"/>
      <c r="B1379" s="105"/>
      <c r="C1379" s="105"/>
      <c r="D1379" s="105"/>
      <c r="E1379" s="105"/>
      <c r="F1379" s="105"/>
      <c r="G1379" s="105"/>
      <c r="H1379" s="105"/>
      <c r="I1379" s="105"/>
      <c r="J1379" s="105"/>
      <c r="K1379" s="105"/>
      <c r="L1379" s="105"/>
      <c r="M1379" s="105"/>
      <c r="N1379" s="105"/>
    </row>
    <row r="1380" spans="1:14" x14ac:dyDescent="0.25">
      <c r="A1380" s="105"/>
      <c r="B1380" s="105"/>
      <c r="C1380" s="105"/>
      <c r="D1380" s="105"/>
      <c r="E1380" s="105"/>
      <c r="F1380" s="105"/>
      <c r="G1380" s="105"/>
      <c r="H1380" s="105"/>
      <c r="I1380" s="105"/>
      <c r="J1380" s="105"/>
      <c r="K1380" s="105"/>
      <c r="L1380" s="105"/>
      <c r="M1380" s="105"/>
      <c r="N1380" s="105"/>
    </row>
    <row r="1381" spans="1:14" x14ac:dyDescent="0.25">
      <c r="A1381" s="105"/>
      <c r="B1381" s="105"/>
      <c r="C1381" s="105"/>
      <c r="D1381" s="105"/>
      <c r="E1381" s="105"/>
      <c r="F1381" s="105"/>
      <c r="G1381" s="105"/>
      <c r="H1381" s="105"/>
      <c r="I1381" s="105"/>
      <c r="J1381" s="105"/>
      <c r="K1381" s="105"/>
      <c r="L1381" s="105"/>
      <c r="M1381" s="105"/>
      <c r="N1381" s="105"/>
    </row>
    <row r="1382" spans="1:14" x14ac:dyDescent="0.25">
      <c r="A1382" s="105"/>
      <c r="B1382" s="105"/>
      <c r="C1382" s="105"/>
      <c r="D1382" s="105"/>
      <c r="E1382" s="105"/>
      <c r="F1382" s="105"/>
      <c r="G1382" s="105"/>
      <c r="H1382" s="105"/>
      <c r="I1382" s="105"/>
      <c r="J1382" s="105"/>
      <c r="K1382" s="105"/>
      <c r="L1382" s="105"/>
      <c r="M1382" s="105"/>
      <c r="N1382" s="105"/>
    </row>
    <row r="1383" spans="1:14" x14ac:dyDescent="0.25">
      <c r="A1383" s="105"/>
      <c r="B1383" s="105"/>
      <c r="C1383" s="105"/>
      <c r="D1383" s="105"/>
      <c r="E1383" s="105"/>
      <c r="F1383" s="105"/>
      <c r="G1383" s="105"/>
      <c r="H1383" s="105"/>
      <c r="I1383" s="105"/>
      <c r="J1383" s="105"/>
      <c r="K1383" s="105"/>
      <c r="L1383" s="105"/>
      <c r="M1383" s="105"/>
      <c r="N1383" s="105"/>
    </row>
    <row r="1384" spans="1:14" x14ac:dyDescent="0.25">
      <c r="A1384" s="105"/>
      <c r="B1384" s="105"/>
      <c r="C1384" s="105"/>
      <c r="D1384" s="105"/>
      <c r="E1384" s="105"/>
      <c r="F1384" s="105"/>
      <c r="G1384" s="105"/>
      <c r="H1384" s="105"/>
      <c r="I1384" s="105"/>
      <c r="J1384" s="105"/>
      <c r="K1384" s="105"/>
      <c r="L1384" s="105"/>
      <c r="M1384" s="105"/>
      <c r="N1384" s="105"/>
    </row>
    <row r="1385" spans="1:14" x14ac:dyDescent="0.25">
      <c r="A1385" s="105"/>
      <c r="B1385" s="105"/>
      <c r="C1385" s="105"/>
      <c r="D1385" s="105"/>
      <c r="E1385" s="105"/>
      <c r="F1385" s="105"/>
      <c r="G1385" s="105"/>
      <c r="H1385" s="105"/>
      <c r="I1385" s="105"/>
      <c r="J1385" s="105"/>
      <c r="K1385" s="105"/>
      <c r="L1385" s="105"/>
      <c r="M1385" s="105"/>
      <c r="N1385" s="105"/>
    </row>
    <row r="1386" spans="1:14" x14ac:dyDescent="0.25">
      <c r="A1386" s="105"/>
      <c r="B1386" s="105"/>
      <c r="C1386" s="105"/>
      <c r="D1386" s="105"/>
      <c r="E1386" s="105"/>
      <c r="F1386" s="105"/>
      <c r="G1386" s="105"/>
      <c r="H1386" s="105"/>
      <c r="I1386" s="105"/>
      <c r="J1386" s="105"/>
      <c r="K1386" s="105"/>
      <c r="L1386" s="105"/>
      <c r="M1386" s="105"/>
      <c r="N1386" s="105"/>
    </row>
    <row r="1387" spans="1:14" x14ac:dyDescent="0.25">
      <c r="A1387" s="105"/>
      <c r="B1387" s="105"/>
      <c r="C1387" s="105"/>
      <c r="D1387" s="105"/>
      <c r="E1387" s="105"/>
      <c r="F1387" s="105"/>
      <c r="G1387" s="105"/>
      <c r="H1387" s="105"/>
      <c r="I1387" s="105"/>
      <c r="J1387" s="105"/>
      <c r="K1387" s="105"/>
      <c r="L1387" s="105"/>
      <c r="M1387" s="105"/>
      <c r="N1387" s="105"/>
    </row>
    <row r="1388" spans="1:14" x14ac:dyDescent="0.25">
      <c r="A1388" s="105"/>
      <c r="B1388" s="105"/>
      <c r="C1388" s="105"/>
      <c r="D1388" s="105"/>
      <c r="E1388" s="105"/>
      <c r="F1388" s="105"/>
      <c r="G1388" s="105"/>
      <c r="H1388" s="105"/>
      <c r="I1388" s="105"/>
      <c r="J1388" s="105"/>
      <c r="K1388" s="105"/>
      <c r="L1388" s="105"/>
      <c r="M1388" s="105"/>
      <c r="N1388" s="105"/>
    </row>
    <row r="1389" spans="1:14" x14ac:dyDescent="0.25">
      <c r="A1389" s="105"/>
      <c r="B1389" s="105"/>
      <c r="C1389" s="105"/>
      <c r="D1389" s="105"/>
      <c r="E1389" s="105"/>
      <c r="F1389" s="105"/>
      <c r="G1389" s="105"/>
      <c r="H1389" s="105"/>
      <c r="I1389" s="105"/>
      <c r="J1389" s="105"/>
      <c r="K1389" s="105"/>
      <c r="L1389" s="105"/>
      <c r="M1389" s="105"/>
      <c r="N1389" s="105"/>
    </row>
    <row r="1390" spans="1:14" x14ac:dyDescent="0.25">
      <c r="A1390" s="105"/>
      <c r="B1390" s="105"/>
      <c r="C1390" s="105"/>
      <c r="D1390" s="105"/>
      <c r="E1390" s="105"/>
      <c r="F1390" s="105"/>
      <c r="G1390" s="105"/>
      <c r="H1390" s="105"/>
      <c r="I1390" s="105"/>
      <c r="J1390" s="105"/>
      <c r="K1390" s="105"/>
      <c r="L1390" s="105"/>
      <c r="M1390" s="105"/>
      <c r="N1390" s="105"/>
    </row>
    <row r="1391" spans="1:14" x14ac:dyDescent="0.25">
      <c r="A1391" s="105"/>
      <c r="B1391" s="105"/>
      <c r="C1391" s="105"/>
      <c r="D1391" s="105"/>
      <c r="E1391" s="105"/>
      <c r="F1391" s="105"/>
      <c r="G1391" s="105"/>
      <c r="H1391" s="105"/>
      <c r="I1391" s="105"/>
      <c r="J1391" s="105"/>
      <c r="K1391" s="105"/>
      <c r="L1391" s="105"/>
      <c r="M1391" s="105"/>
      <c r="N1391" s="105"/>
    </row>
    <row r="1392" spans="1:14" x14ac:dyDescent="0.25">
      <c r="A1392" s="105"/>
      <c r="B1392" s="105"/>
      <c r="C1392" s="105"/>
      <c r="D1392" s="105"/>
      <c r="E1392" s="105"/>
      <c r="F1392" s="105"/>
      <c r="G1392" s="105"/>
      <c r="H1392" s="105"/>
      <c r="I1392" s="105"/>
      <c r="J1392" s="105"/>
      <c r="K1392" s="105"/>
      <c r="L1392" s="105"/>
      <c r="M1392" s="105"/>
      <c r="N1392" s="105"/>
    </row>
  </sheetData>
  <mergeCells count="4">
    <mergeCell ref="A1:T1"/>
    <mergeCell ref="A7:A8"/>
    <mergeCell ref="B7:B8"/>
    <mergeCell ref="E15:T15"/>
  </mergeCells>
  <pageMargins left="0" right="0" top="0" bottom="0" header="0.31496062992125984" footer="0.31496062992125984"/>
  <pageSetup paperSize="9" scale="64" orientation="landscape" r:id="rId1"/>
  <colBreaks count="1" manualBreakCount="1">
    <brk id="20" max="5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41"/>
  <sheetViews>
    <sheetView zoomScale="80" zoomScaleNormal="80" zoomScaleSheetLayoutView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12" sqref="E12"/>
    </sheetView>
  </sheetViews>
  <sheetFormatPr defaultRowHeight="15" x14ac:dyDescent="0.25"/>
  <cols>
    <col min="1" max="1" width="3" style="9" customWidth="1"/>
    <col min="2" max="2" width="40.28515625" style="9" customWidth="1"/>
    <col min="3" max="3" width="13.140625" style="9" customWidth="1"/>
    <col min="4" max="4" width="12.85546875" style="9" customWidth="1"/>
    <col min="5" max="19" width="14" style="9" customWidth="1"/>
    <col min="20" max="16384" width="9.140625" style="9"/>
  </cols>
  <sheetData>
    <row r="1" spans="1:19" x14ac:dyDescent="0.25">
      <c r="A1" s="9" t="str">
        <f>'[6]5.4'!A1</f>
        <v>Теплоснабжающая (теплосетевая) организация: АО "ЮЭСК"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x14ac:dyDescent="0.25">
      <c r="A2" s="9" t="str">
        <f>'[6]5.4'!A2</f>
        <v>Базовый период/Период регулирования:2016/2017г.г.</v>
      </c>
    </row>
    <row r="4" spans="1:19" ht="18.75" x14ac:dyDescent="0.3">
      <c r="A4" s="33" t="s">
        <v>155</v>
      </c>
    </row>
    <row r="6" spans="1:19" x14ac:dyDescent="0.25">
      <c r="A6" s="11" t="str">
        <f>'5.4 (2)'!B6</f>
        <v>Тигильский ЭУ</v>
      </c>
      <c r="C6" s="9">
        <f>(C10+'5.3 (2)'!C24+'5.9 (2)'!C12-'5.4 (2)'!E10-'5.3 (2)'!C21-'5.9 (2)'!C20)*0.05</f>
        <v>5209.9487615053276</v>
      </c>
      <c r="D6" s="9">
        <f>C6+'5.9 (3)'!C5</f>
        <v>6175.1152821768246</v>
      </c>
    </row>
    <row r="7" spans="1:19" s="114" customFormat="1" ht="14.1" customHeight="1" x14ac:dyDescent="0.25">
      <c r="A7" s="204" t="s">
        <v>71</v>
      </c>
      <c r="B7" s="204" t="s">
        <v>102</v>
      </c>
      <c r="C7" s="47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</row>
    <row r="8" spans="1:19" s="53" customFormat="1" ht="89.25" customHeight="1" x14ac:dyDescent="0.25">
      <c r="A8" s="204"/>
      <c r="B8" s="204"/>
      <c r="C8" s="48" t="s">
        <v>156</v>
      </c>
      <c r="D8" s="48" t="s">
        <v>157</v>
      </c>
      <c r="E8" s="48">
        <v>2018</v>
      </c>
      <c r="F8" s="48">
        <v>2019</v>
      </c>
      <c r="G8" s="48">
        <v>2020</v>
      </c>
      <c r="H8" s="48">
        <v>2021</v>
      </c>
      <c r="I8" s="48">
        <v>2022</v>
      </c>
      <c r="J8" s="48">
        <v>2023</v>
      </c>
      <c r="K8" s="48">
        <v>2024</v>
      </c>
      <c r="L8" s="48">
        <v>2025</v>
      </c>
      <c r="M8" s="48">
        <v>2026</v>
      </c>
      <c r="N8" s="48">
        <v>2027</v>
      </c>
      <c r="O8" s="48">
        <v>2028</v>
      </c>
      <c r="P8" s="48">
        <v>2029</v>
      </c>
      <c r="Q8" s="48">
        <v>2030</v>
      </c>
      <c r="R8" s="48">
        <v>2031</v>
      </c>
      <c r="S8" s="48">
        <v>2032</v>
      </c>
    </row>
    <row r="9" spans="1:19" s="54" customFormat="1" ht="14.1" customHeight="1" x14ac:dyDescent="0.25">
      <c r="A9" s="14">
        <v>1</v>
      </c>
      <c r="B9" s="14">
        <v>2</v>
      </c>
      <c r="C9" s="15"/>
      <c r="D9" s="15">
        <v>6</v>
      </c>
      <c r="E9" s="15">
        <v>8</v>
      </c>
      <c r="F9" s="15">
        <v>8</v>
      </c>
      <c r="G9" s="15">
        <v>8</v>
      </c>
      <c r="H9" s="15">
        <v>8</v>
      </c>
      <c r="I9" s="15">
        <v>8</v>
      </c>
      <c r="J9" s="15">
        <v>8</v>
      </c>
      <c r="K9" s="15">
        <v>8</v>
      </c>
      <c r="L9" s="15">
        <v>8</v>
      </c>
      <c r="M9" s="15">
        <v>8</v>
      </c>
      <c r="N9" s="15">
        <v>8</v>
      </c>
      <c r="O9" s="15">
        <v>8</v>
      </c>
      <c r="P9" s="15">
        <v>8</v>
      </c>
      <c r="Q9" s="15">
        <v>8</v>
      </c>
      <c r="R9" s="15">
        <v>8</v>
      </c>
      <c r="S9" s="15">
        <v>8</v>
      </c>
    </row>
    <row r="10" spans="1:19" s="52" customFormat="1" x14ac:dyDescent="0.25">
      <c r="A10" s="16" t="s">
        <v>75</v>
      </c>
      <c r="B10" s="17" t="s">
        <v>158</v>
      </c>
      <c r="C10" s="23">
        <f>'5.2 (2)'!D16</f>
        <v>73530.947357712037</v>
      </c>
      <c r="D10" s="23">
        <f>'5.2 (2)'!E16</f>
        <v>76217.032864689259</v>
      </c>
      <c r="E10" s="23">
        <f>'5.2 (2)'!F16</f>
        <v>78473.057037484061</v>
      </c>
      <c r="F10" s="23">
        <f>'5.2 (2)'!G16</f>
        <v>83623.714609196366</v>
      </c>
      <c r="G10" s="23">
        <f>'5.2 (2)'!H16</f>
        <v>86098.976561628573</v>
      </c>
      <c r="H10" s="23">
        <f>'5.2 (2)'!I16</f>
        <v>88647.50626785279</v>
      </c>
      <c r="I10" s="23">
        <f>'5.2 (2)'!J16</f>
        <v>91271.47245338124</v>
      </c>
      <c r="J10" s="23">
        <f>'5.2 (2)'!K16</f>
        <v>93973.10803800133</v>
      </c>
      <c r="K10" s="23">
        <f>'5.2 (2)'!L16</f>
        <v>96754.712035926161</v>
      </c>
      <c r="L10" s="23">
        <f>'5.2 (2)'!M16</f>
        <v>99618.651512189579</v>
      </c>
      <c r="M10" s="23">
        <f>'5.2 (2)'!N16</f>
        <v>102567.3635969504</v>
      </c>
      <c r="N10" s="23">
        <f>'5.2 (2)'!O16</f>
        <v>105603.35755942012</v>
      </c>
      <c r="O10" s="23">
        <f>'5.2 (2)'!P16</f>
        <v>108729.21694317895</v>
      </c>
      <c r="P10" s="23">
        <f>'5.2 (2)'!Q16</f>
        <v>111947.60176469704</v>
      </c>
      <c r="Q10" s="23">
        <f>'5.2 (2)'!R16</f>
        <v>115261.25077693208</v>
      </c>
      <c r="R10" s="23">
        <f>'5.2 (2)'!S16</f>
        <v>118672.98379992926</v>
      </c>
      <c r="S10" s="23">
        <f>'5.2 (2)'!T16</f>
        <v>122185.70412040717</v>
      </c>
    </row>
    <row r="11" spans="1:19" s="52" customFormat="1" ht="15" customHeight="1" x14ac:dyDescent="0.25">
      <c r="A11" s="16" t="s">
        <v>77</v>
      </c>
      <c r="B11" s="50" t="s">
        <v>43</v>
      </c>
      <c r="C11" s="23">
        <f>'5.3 (2)'!C27</f>
        <v>23254.890635722808</v>
      </c>
      <c r="D11" s="23">
        <f>'5.3 (2)'!F27</f>
        <v>22671.186311183381</v>
      </c>
      <c r="E11" s="23">
        <f>'5.3 (2)'!G27</f>
        <v>25887.467064663731</v>
      </c>
      <c r="F11" s="23">
        <f>'5.3 (2)'!H27</f>
        <v>29443.100251004322</v>
      </c>
      <c r="G11" s="23">
        <f>'5.3 (2)'!I27</f>
        <v>32139.713169098024</v>
      </c>
      <c r="H11" s="23">
        <f>'5.3 (2)'!J27</f>
        <v>33660.191774365958</v>
      </c>
      <c r="I11" s="23">
        <f>'5.3 (2)'!K27</f>
        <v>35301.314274113887</v>
      </c>
      <c r="J11" s="23">
        <f>'5.3 (2)'!L27</f>
        <v>37400.691490508776</v>
      </c>
      <c r="K11" s="23">
        <f>'5.3 (2)'!M27</f>
        <v>39511.718804433236</v>
      </c>
      <c r="L11" s="23">
        <f>'5.3 (2)'!N27</f>
        <v>42205.459229283792</v>
      </c>
      <c r="M11" s="23">
        <f>'5.3 (2)'!O27</f>
        <v>43791.273692377537</v>
      </c>
      <c r="N11" s="23">
        <f>'5.3 (2)'!P27</f>
        <v>45710.637040494505</v>
      </c>
      <c r="O11" s="23">
        <f>'5.3 (2)'!Q27</f>
        <v>48283.866296835768</v>
      </c>
      <c r="P11" s="23">
        <f>'5.3 (2)'!R27</f>
        <v>47605.09440852789</v>
      </c>
      <c r="Q11" s="23">
        <f>'5.3 (2)'!S27</f>
        <v>51583.333317320241</v>
      </c>
      <c r="R11" s="23">
        <f>'5.3 (2)'!T27</f>
        <v>54788.112657781487</v>
      </c>
      <c r="S11" s="23">
        <f>'5.3 (2)'!U27</f>
        <v>58310.860801605828</v>
      </c>
    </row>
    <row r="12" spans="1:19" s="52" customFormat="1" ht="45" customHeight="1" x14ac:dyDescent="0.25">
      <c r="A12" s="16" t="s">
        <v>79</v>
      </c>
      <c r="B12" s="17" t="s">
        <v>159</v>
      </c>
      <c r="C12" s="23">
        <f>'5.4 (2)'!E15</f>
        <v>100748.07422350753</v>
      </c>
      <c r="D12" s="23">
        <f>'5.4 (2)'!F15</f>
        <v>102142.99245051249</v>
      </c>
      <c r="E12" s="23">
        <f>'5.4 (2)'!G15</f>
        <v>107294.85104806154</v>
      </c>
      <c r="F12" s="23">
        <f>'5.4 (2)'!H15</f>
        <v>111586.645089984</v>
      </c>
      <c r="G12" s="23">
        <f>'5.4 (2)'!I15</f>
        <v>116356.14305693218</v>
      </c>
      <c r="H12" s="23">
        <f>'5.4 (2)'!J15</f>
        <v>121329.58032558228</v>
      </c>
      <c r="I12" s="23">
        <f>'5.4 (2)'!K15</f>
        <v>126515.68032147239</v>
      </c>
      <c r="J12" s="23">
        <f>'5.4 (2)'!L15</f>
        <v>131923.53973886141</v>
      </c>
      <c r="K12" s="23">
        <f>'5.4 (2)'!M15</f>
        <v>137562.64451774076</v>
      </c>
      <c r="L12" s="23">
        <f>'5.4 (2)'!N15</f>
        <v>143442.88650491624</v>
      </c>
      <c r="M12" s="23">
        <f>'5.4 (2)'!O15</f>
        <v>149574.58082845682</v>
      </c>
      <c r="N12" s="23">
        <f>'5.4 (2)'!P15</f>
        <v>155968.48401606278</v>
      </c>
      <c r="O12" s="23">
        <f>'5.4 (2)'!Q15</f>
        <v>162635.8128892151</v>
      </c>
      <c r="P12" s="23">
        <f>'5.4 (2)'!R15</f>
        <v>169588.26426633142</v>
      </c>
      <c r="Q12" s="23">
        <f>'5.4 (2)'!S15</f>
        <v>176838.03550957894</v>
      </c>
      <c r="R12" s="23">
        <f>'5.4 (2)'!T15</f>
        <v>184397.84595147791</v>
      </c>
      <c r="S12" s="23">
        <f>'5.4 (2)'!U15</f>
        <v>192280.95923897807</v>
      </c>
    </row>
    <row r="13" spans="1:19" s="52" customFormat="1" ht="15" customHeight="1" x14ac:dyDescent="0.25">
      <c r="A13" s="16" t="s">
        <v>87</v>
      </c>
      <c r="B13" s="17" t="s">
        <v>160</v>
      </c>
      <c r="C13" s="23">
        <f>C6/D6*'5.9'!C13</f>
        <v>772.59524426261032</v>
      </c>
      <c r="D13" s="42">
        <f>C6/D6*'5.9'!D13</f>
        <v>5262.3981130284701</v>
      </c>
      <c r="E13" s="42">
        <f>'5.3 (2)'!G32</f>
        <v>11216.811966172001</v>
      </c>
      <c r="F13" s="42">
        <f>'5.3 (2)'!H32</f>
        <v>16772.763916163723</v>
      </c>
      <c r="G13" s="42">
        <f>'5.3 (2)'!I32</f>
        <v>21516.098185165851</v>
      </c>
      <c r="H13" s="42">
        <f>'5.3 (2)'!J32</f>
        <v>19489.99300207675</v>
      </c>
      <c r="I13" s="42">
        <f>'5.3 (2)'!K32</f>
        <v>17837.447413617876</v>
      </c>
      <c r="J13" s="42">
        <f>'5.3 (2)'!L32</f>
        <v>15183.213023614069</v>
      </c>
      <c r="K13" s="42">
        <f>'5.3 (2)'!M32</f>
        <v>11434.350833716722</v>
      </c>
      <c r="L13" s="42">
        <f>'5.3 (2)'!N32</f>
        <v>11701.60659957863</v>
      </c>
      <c r="M13" s="42">
        <f>'5.3 (2)'!O32</f>
        <v>7954.556724718379</v>
      </c>
      <c r="N13" s="42">
        <f>'5.3 (2)'!P32</f>
        <v>8218.6451974503143</v>
      </c>
      <c r="O13" s="42">
        <f>'5.3 (2)'!Q32</f>
        <v>8491.718492231048</v>
      </c>
      <c r="P13" s="42">
        <f>'5.3 (2)'!R32</f>
        <v>8774.0892719234507</v>
      </c>
      <c r="Q13" s="42">
        <f>'5.3 (2)'!S32</f>
        <v>10792.954643305926</v>
      </c>
      <c r="R13" s="42">
        <f>'5.3 (2)'!T32</f>
        <v>21634.184807301805</v>
      </c>
      <c r="S13" s="42">
        <f>'5.3 (2)'!U32</f>
        <v>21481.724633928978</v>
      </c>
    </row>
    <row r="14" spans="1:19" s="52" customFormat="1" ht="59.25" x14ac:dyDescent="0.25">
      <c r="A14" s="16" t="s">
        <v>89</v>
      </c>
      <c r="B14" s="17" t="s">
        <v>161</v>
      </c>
      <c r="C14" s="23"/>
      <c r="D14" s="23"/>
      <c r="E14" s="23"/>
      <c r="F14" s="23">
        <f>[6]ВЫПАД!G15</f>
        <v>0</v>
      </c>
      <c r="G14" s="23">
        <f>[6]ВЫПАД!I15</f>
        <v>0</v>
      </c>
      <c r="H14" s="23">
        <f>[6]ВЫПАД!K15</f>
        <v>0</v>
      </c>
      <c r="I14" s="23">
        <f>[6]ВЫПАД!M15</f>
        <v>0</v>
      </c>
      <c r="J14" s="23">
        <f>[6]ВЫПАД!N15</f>
        <v>0</v>
      </c>
      <c r="K14" s="23">
        <f>[6]ВЫПАД!O15</f>
        <v>0</v>
      </c>
      <c r="L14" s="23">
        <f>[6]ВЫПАД!P15</f>
        <v>0</v>
      </c>
      <c r="M14" s="23">
        <f>[6]ВЫПАД!Q15</f>
        <v>0</v>
      </c>
      <c r="N14" s="23">
        <f>[6]ВЫПАД!R15</f>
        <v>0</v>
      </c>
      <c r="O14" s="23">
        <f>[6]ВЫПАД!S15</f>
        <v>0</v>
      </c>
      <c r="P14" s="23">
        <f>[6]ВЫПАД!T15</f>
        <v>0</v>
      </c>
      <c r="Q14" s="23">
        <f>[6]ВЫПАД!U15</f>
        <v>0</v>
      </c>
      <c r="R14" s="23">
        <f>[6]ВЫПАД!V15</f>
        <v>0</v>
      </c>
      <c r="S14" s="23">
        <f>[6]ВЫПАД!W15</f>
        <v>0</v>
      </c>
    </row>
    <row r="15" spans="1:19" s="52" customFormat="1" ht="60" x14ac:dyDescent="0.25">
      <c r="A15" s="16" t="s">
        <v>152</v>
      </c>
      <c r="B15" s="17" t="s">
        <v>162</v>
      </c>
      <c r="C15" s="23"/>
      <c r="D15" s="55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1:19" s="52" customFormat="1" ht="60" hidden="1" customHeight="1" x14ac:dyDescent="0.25">
      <c r="A16" s="16" t="s">
        <v>163</v>
      </c>
      <c r="B16" s="17" t="s">
        <v>164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1:52" s="52" customFormat="1" ht="45" hidden="1" customHeight="1" x14ac:dyDescent="0.25">
      <c r="A17" s="16" t="s">
        <v>165</v>
      </c>
      <c r="B17" s="17" t="s">
        <v>166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1:52" s="52" customFormat="1" ht="49.5" customHeight="1" x14ac:dyDescent="0.25">
      <c r="A18" s="16" t="s">
        <v>167</v>
      </c>
      <c r="B18" s="17" t="s">
        <v>168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1:52" s="52" customFormat="1" x14ac:dyDescent="0.25">
      <c r="A19" s="16" t="s">
        <v>169</v>
      </c>
      <c r="B19" s="17" t="s">
        <v>170</v>
      </c>
      <c r="C19" s="41">
        <f>C10+C11+C12+C13+C15</f>
        <v>198306.50746120498</v>
      </c>
      <c r="D19" s="41">
        <f t="shared" ref="D19:S19" si="0">D10+D11+D12+D13+D14+D15</f>
        <v>206293.6097394136</v>
      </c>
      <c r="E19" s="41">
        <f>E10+E11+E12+E13+E14+E15</f>
        <v>222872.18711638133</v>
      </c>
      <c r="F19" s="41">
        <f t="shared" si="0"/>
        <v>241426.22386634842</v>
      </c>
      <c r="G19" s="41">
        <f t="shared" si="0"/>
        <v>256110.93097282463</v>
      </c>
      <c r="H19" s="41">
        <f t="shared" si="0"/>
        <v>263127.2713698778</v>
      </c>
      <c r="I19" s="41">
        <f t="shared" si="0"/>
        <v>270925.91446258541</v>
      </c>
      <c r="J19" s="41">
        <f t="shared" si="0"/>
        <v>278480.55229098559</v>
      </c>
      <c r="K19" s="41">
        <f t="shared" si="0"/>
        <v>285263.42619181686</v>
      </c>
      <c r="L19" s="41">
        <f t="shared" si="0"/>
        <v>296968.60384596826</v>
      </c>
      <c r="M19" s="41">
        <f t="shared" si="0"/>
        <v>303887.77484250307</v>
      </c>
      <c r="N19" s="41">
        <f t="shared" si="0"/>
        <v>315501.12381342775</v>
      </c>
      <c r="O19" s="41">
        <f t="shared" si="0"/>
        <v>328140.61462146085</v>
      </c>
      <c r="P19" s="41">
        <f t="shared" si="0"/>
        <v>337915.04971147986</v>
      </c>
      <c r="Q19" s="41">
        <f t="shared" si="0"/>
        <v>354475.57424713718</v>
      </c>
      <c r="R19" s="41">
        <f t="shared" si="0"/>
        <v>379493.12721649045</v>
      </c>
      <c r="S19" s="41">
        <f t="shared" si="0"/>
        <v>394259.24879492004</v>
      </c>
    </row>
    <row r="20" spans="1:52" s="52" customFormat="1" ht="15" customHeight="1" x14ac:dyDescent="0.25">
      <c r="A20" s="16"/>
      <c r="B20" s="17" t="s">
        <v>171</v>
      </c>
      <c r="C20" s="39">
        <f>'5.4 (2)'!E14</f>
        <v>2089.6827416009901</v>
      </c>
      <c r="D20" s="39">
        <f>'5.4 (2)'!F14</f>
        <v>2111.510092680559</v>
      </c>
      <c r="E20" s="39">
        <f>'5.4 (2)'!G14</f>
        <v>2195.9704963877812</v>
      </c>
      <c r="F20" s="39">
        <f>'5.4 (2)'!H14</f>
        <v>2283.8093162432924</v>
      </c>
      <c r="G20" s="39">
        <f>'5.4 (2)'!I14</f>
        <v>2375.1616888930243</v>
      </c>
      <c r="H20" s="39">
        <f>'5.4 (2)'!J14</f>
        <v>2470.1681564487453</v>
      </c>
      <c r="I20" s="39">
        <f>'5.4 (2)'!K14</f>
        <v>2568.9748827066951</v>
      </c>
      <c r="J20" s="39">
        <f>'5.4 (2)'!L14</f>
        <v>2671.733878014963</v>
      </c>
      <c r="K20" s="39">
        <f>'5.4 (2)'!M14</f>
        <v>2778.6032331355618</v>
      </c>
      <c r="L20" s="39">
        <f>'5.4 (2)'!N14</f>
        <v>2889.7473624609843</v>
      </c>
      <c r="M20" s="39">
        <f>'5.4 (2)'!O14</f>
        <v>3005.3372569594239</v>
      </c>
      <c r="N20" s="39">
        <f>'5.4 (2)'!P14</f>
        <v>3125.5507472378008</v>
      </c>
      <c r="O20" s="39">
        <f>'5.4 (2)'!Q14</f>
        <v>3250.5727771273127</v>
      </c>
      <c r="P20" s="39">
        <f>'5.4 (2)'!R14</f>
        <v>3380.5956882124055</v>
      </c>
      <c r="Q20" s="39">
        <f>'5.4 (2)'!S14</f>
        <v>3515.8195157409018</v>
      </c>
      <c r="R20" s="39">
        <f>'5.4 (2)'!T14</f>
        <v>3656.4522963705381</v>
      </c>
      <c r="S20" s="39">
        <f>'5.4 (2)'!U14</f>
        <v>3802.7103882253596</v>
      </c>
    </row>
    <row r="21" spans="1:52" x14ac:dyDescent="0.25">
      <c r="A21" s="16" t="s">
        <v>172</v>
      </c>
      <c r="B21" s="51" t="s">
        <v>173</v>
      </c>
      <c r="C21" s="41">
        <f t="shared" ref="C21:S21" si="1">C19-C20</f>
        <v>196216.82471960399</v>
      </c>
      <c r="D21" s="41">
        <f t="shared" si="1"/>
        <v>204182.09964673306</v>
      </c>
      <c r="E21" s="41">
        <f>E19-E20</f>
        <v>220676.21661999356</v>
      </c>
      <c r="F21" s="41">
        <f t="shared" si="1"/>
        <v>239142.41455010511</v>
      </c>
      <c r="G21" s="41">
        <f t="shared" si="1"/>
        <v>253735.76928393162</v>
      </c>
      <c r="H21" s="41">
        <f t="shared" si="1"/>
        <v>260657.10321342904</v>
      </c>
      <c r="I21" s="41">
        <f t="shared" si="1"/>
        <v>268356.9395798787</v>
      </c>
      <c r="J21" s="41">
        <f t="shared" si="1"/>
        <v>275808.81841297064</v>
      </c>
      <c r="K21" s="41">
        <f t="shared" si="1"/>
        <v>282484.82295868132</v>
      </c>
      <c r="L21" s="41">
        <f t="shared" si="1"/>
        <v>294078.85648350726</v>
      </c>
      <c r="M21" s="41">
        <f t="shared" si="1"/>
        <v>300882.43758554367</v>
      </c>
      <c r="N21" s="41">
        <f t="shared" si="1"/>
        <v>312375.57306618994</v>
      </c>
      <c r="O21" s="41">
        <f t="shared" si="1"/>
        <v>324890.04184433352</v>
      </c>
      <c r="P21" s="41">
        <f t="shared" si="1"/>
        <v>334534.45402326743</v>
      </c>
      <c r="Q21" s="41">
        <f t="shared" si="1"/>
        <v>350959.75473139627</v>
      </c>
      <c r="R21" s="41">
        <f t="shared" si="1"/>
        <v>375836.67492011993</v>
      </c>
      <c r="S21" s="41">
        <f t="shared" si="1"/>
        <v>390456.53840669466</v>
      </c>
    </row>
    <row r="22" spans="1:52" x14ac:dyDescent="0.25">
      <c r="A22" s="56"/>
      <c r="B22" s="50" t="s">
        <v>174</v>
      </c>
      <c r="C22" s="57">
        <f>'ДПР Тигиль'!D5</f>
        <v>18.692096713752775</v>
      </c>
      <c r="D22" s="57">
        <f>'ДПР Тигиль'!E5</f>
        <v>18.583748583752779</v>
      </c>
      <c r="E22" s="57">
        <f>'ДПР Тигиль'!F5</f>
        <v>18.583748583752779</v>
      </c>
      <c r="F22" s="57">
        <f>'ДПР Тигиль'!G5</f>
        <v>18.583748583752779</v>
      </c>
      <c r="G22" s="57">
        <f>'ДПР Тигиль'!H5</f>
        <v>18.583748583752779</v>
      </c>
      <c r="H22" s="57">
        <f>'ДПР Тигиль'!I5</f>
        <v>18.583748583752779</v>
      </c>
      <c r="I22" s="57">
        <f>'ДПР Тигиль'!J5</f>
        <v>18.583748583752779</v>
      </c>
      <c r="J22" s="57">
        <f>'ДПР Тигиль'!K5</f>
        <v>18.583748583752779</v>
      </c>
      <c r="K22" s="57">
        <f>'ДПР Тигиль'!L5</f>
        <v>18.583748583752779</v>
      </c>
      <c r="L22" s="57">
        <f>'ДПР Тигиль'!M5</f>
        <v>18.583748583752779</v>
      </c>
      <c r="M22" s="57">
        <f>'ДПР Тигиль'!N5</f>
        <v>18.583748583752779</v>
      </c>
      <c r="N22" s="57">
        <f>'ДПР Тигиль'!O5</f>
        <v>18.583748583752779</v>
      </c>
      <c r="O22" s="57">
        <f>'ДПР Тигиль'!P5</f>
        <v>18.583748583752779</v>
      </c>
      <c r="P22" s="57">
        <f>'ДПР Тигиль'!Q5</f>
        <v>18.583748583752779</v>
      </c>
      <c r="Q22" s="57">
        <f>'ДПР Тигиль'!R5</f>
        <v>18.583748583752779</v>
      </c>
      <c r="R22" s="57">
        <f>'ДПР Тигиль'!S5</f>
        <v>18.583748583752779</v>
      </c>
      <c r="S22" s="57">
        <f>'ДПР Тигиль'!T5</f>
        <v>18.583748583752779</v>
      </c>
    </row>
    <row r="23" spans="1:52" x14ac:dyDescent="0.25">
      <c r="A23" s="52"/>
      <c r="B23" s="50" t="s">
        <v>175</v>
      </c>
      <c r="C23" s="41"/>
      <c r="D23" s="58"/>
      <c r="E23" s="58">
        <f>(E21-E13-'5.3 (2)'!G25)*7%</f>
        <v>14465.8641163595</v>
      </c>
      <c r="F23" s="58">
        <f>(F21-F13-'5.3 (2)'!H25)*7%</f>
        <v>15272.352175843032</v>
      </c>
      <c r="G23" s="58">
        <f>(G21-G13-'5.3 (2)'!I25)*7%</f>
        <v>15878.845258673202</v>
      </c>
      <c r="H23" s="58">
        <f>(H21-H13-'5.3 (2)'!J25)*7%</f>
        <v>16540.622837258317</v>
      </c>
      <c r="I23" s="58">
        <f>(I21-I13-'5.3 (2)'!K25)*7%</f>
        <v>17224.209121899949</v>
      </c>
      <c r="J23" s="58">
        <f>(J21-J13-'5.3 (2)'!L25)*7%</f>
        <v>17978.086149341714</v>
      </c>
      <c r="K23" s="58">
        <f>(K21-K13-'5.3 (2)'!M25)*7%</f>
        <v>18773.43190915748</v>
      </c>
      <c r="L23" s="58">
        <f>(L21-L13-'5.3 (2)'!N25)*7%</f>
        <v>19561.629376382381</v>
      </c>
      <c r="M23" s="58">
        <f>(M21-M13-'5.3 (2)'!O25)*7%</f>
        <v>20365.746917575201</v>
      </c>
      <c r="N23" s="58">
        <f>(N21-N13-'5.3 (2)'!P25)*7%</f>
        <v>21147.158659856395</v>
      </c>
      <c r="O23" s="58">
        <f>(O21-O13-'5.3 (2)'!Q25)*7%</f>
        <v>21999.27756103313</v>
      </c>
      <c r="P23" s="58">
        <f>(P21-P13-'5.3 (2)'!R25)*7%</f>
        <v>22649.678970335419</v>
      </c>
      <c r="Q23" s="58">
        <f>(Q21-Q13-'5.3 (2)'!S25)*7%</f>
        <v>23622.799299908474</v>
      </c>
      <c r="R23" s="58">
        <f>(R21-R13-'5.3 (2)'!T25)*7%</f>
        <v>24415.576073769491</v>
      </c>
      <c r="S23" s="58">
        <f>(S21-S13-'5.3 (2)'!U25)*7%</f>
        <v>25452.30678299984</v>
      </c>
    </row>
    <row r="24" spans="1:52" s="59" customFormat="1" ht="15" customHeight="1" x14ac:dyDescent="0.25">
      <c r="B24" s="176" t="s">
        <v>176</v>
      </c>
      <c r="C24" s="61"/>
      <c r="D24" s="62"/>
      <c r="E24" s="173">
        <f>E23-'[6]5.3'!L20</f>
        <v>14026.0306401995</v>
      </c>
      <c r="F24" s="173">
        <f>F23-'[6]5.3'!N20</f>
        <v>14814.925360636633</v>
      </c>
      <c r="G24" s="173">
        <f>G23-'[6]5.3'!P20</f>
        <v>15403.121370858546</v>
      </c>
      <c r="H24" s="173">
        <f>H23-'[6]5.3'!R20</f>
        <v>16045.869993931075</v>
      </c>
      <c r="I24" s="173">
        <f>I23-'[6]5.3'!T20</f>
        <v>16709.666164839615</v>
      </c>
      <c r="J24" s="173">
        <f>J23-'[6]5.3'!U20</f>
        <v>17978.086149341714</v>
      </c>
      <c r="K24" s="173">
        <f>K23-'[6]5.3'!V20</f>
        <v>18773.43190915748</v>
      </c>
      <c r="L24" s="173">
        <f>L23-'[6]5.3'!W20</f>
        <v>19561.629376382381</v>
      </c>
      <c r="M24" s="173">
        <f>M23-'[6]5.3'!X20</f>
        <v>20365.746917575201</v>
      </c>
      <c r="N24" s="173">
        <f>N23-'[6]5.3'!Y20</f>
        <v>21147.158659856395</v>
      </c>
      <c r="O24" s="173">
        <f>O23-'[6]5.3'!Z20</f>
        <v>21999.27756103313</v>
      </c>
      <c r="P24" s="173">
        <f>P23-'[6]5.3'!AA20</f>
        <v>22649.678970335419</v>
      </c>
      <c r="Q24" s="173">
        <f>Q23-'[6]5.3'!AB20</f>
        <v>23622.799299908474</v>
      </c>
      <c r="R24" s="173">
        <f>R23-'[6]5.3'!AC20</f>
        <v>24415.576073769491</v>
      </c>
      <c r="S24" s="173">
        <f>S23-'[6]5.3'!AD20</f>
        <v>25452.30678299984</v>
      </c>
    </row>
    <row r="25" spans="1:52" hidden="1" x14ac:dyDescent="0.25">
      <c r="B25" s="26"/>
    </row>
    <row r="26" spans="1:52" hidden="1" x14ac:dyDescent="0.25">
      <c r="A26" s="63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</row>
    <row r="27" spans="1:52" hidden="1" x14ac:dyDescent="0.25">
      <c r="A27" s="63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</row>
    <row r="28" spans="1:52" hidden="1" x14ac:dyDescent="0.25">
      <c r="A28" s="63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</row>
    <row r="29" spans="1:52" hidden="1" x14ac:dyDescent="0.25">
      <c r="A29" s="63"/>
      <c r="B29" s="52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</row>
    <row r="30" spans="1:52" hidden="1" x14ac:dyDescent="0.25">
      <c r="A30" s="63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</row>
    <row r="31" spans="1:52" hidden="1" x14ac:dyDescent="0.25">
      <c r="A31" s="63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</row>
    <row r="32" spans="1:52" hidden="1" x14ac:dyDescent="0.25">
      <c r="A32" s="65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</row>
    <row r="33" spans="1:52" hidden="1" x14ac:dyDescent="0.25">
      <c r="A33" s="65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</row>
    <row r="34" spans="1:52" hidden="1" x14ac:dyDescent="0.25">
      <c r="A34" s="65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</row>
    <row r="35" spans="1:52" hidden="1" x14ac:dyDescent="0.25">
      <c r="A35" s="65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</row>
    <row r="36" spans="1:52" hidden="1" x14ac:dyDescent="0.25">
      <c r="A36" s="65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</row>
    <row r="37" spans="1:52" hidden="1" x14ac:dyDescent="0.25"/>
    <row r="38" spans="1:52" x14ac:dyDescent="0.25">
      <c r="E38" s="137">
        <f>E23-'5.3 (2)'!G20</f>
        <v>13726.964116359501</v>
      </c>
      <c r="F38" s="137">
        <f>F23-'5.3 (2)'!H20</f>
        <v>14503.896175843032</v>
      </c>
      <c r="G38" s="137">
        <f>G23-'5.3 (2)'!I20</f>
        <v>15079.651018673201</v>
      </c>
      <c r="H38" s="137">
        <f>H23-'5.3 (2)'!J20</f>
        <v>15709.460827658317</v>
      </c>
      <c r="I38" s="137">
        <f>I23-'5.3 (2)'!K20</f>
        <v>16359.800631915949</v>
      </c>
      <c r="J38" s="137">
        <f>J23-'5.3 (2)'!L20</f>
        <v>17079.101319758352</v>
      </c>
      <c r="K38" s="137">
        <f>K23-'5.3 (2)'!M20</f>
        <v>17838.487686390785</v>
      </c>
      <c r="L38" s="137">
        <f>L23-'5.3 (2)'!N20</f>
        <v>18589.287384705018</v>
      </c>
      <c r="M38" s="137">
        <f>M23-'5.3 (2)'!O20</f>
        <v>19354.511246230744</v>
      </c>
      <c r="N38" s="137">
        <f>N23-'5.3 (2)'!P20</f>
        <v>20095.47356165816</v>
      </c>
      <c r="O38" s="137">
        <f>O23-'5.3 (2)'!Q20</f>
        <v>20905.525058906966</v>
      </c>
      <c r="P38" s="137">
        <f>P23-'5.3 (2)'!R20</f>
        <v>21512.176368124208</v>
      </c>
      <c r="Q38" s="137">
        <f>Q23-'5.3 (2)'!S20</f>
        <v>22439.796593608815</v>
      </c>
      <c r="R38" s="137">
        <f>R23-'5.3 (2)'!T20</f>
        <v>23185.253259217843</v>
      </c>
      <c r="S38" s="137">
        <f>S23-'5.3 (2)'!U20</f>
        <v>24172.771055866127</v>
      </c>
    </row>
    <row r="39" spans="1:52" ht="15.75" x14ac:dyDescent="0.25">
      <c r="B39" s="66"/>
      <c r="C39" s="137">
        <f>'[7]5.9'!$E$21</f>
        <v>232956.18327291933</v>
      </c>
      <c r="D39" s="137">
        <f>'[7]5.9'!$K$21</f>
        <v>244600.85422887423</v>
      </c>
      <c r="F39" s="137"/>
    </row>
    <row r="40" spans="1:52" x14ac:dyDescent="0.25">
      <c r="E40" s="137"/>
    </row>
    <row r="41" spans="1:52" x14ac:dyDescent="0.25">
      <c r="E41" s="137"/>
    </row>
  </sheetData>
  <mergeCells count="2">
    <mergeCell ref="A7:A8"/>
    <mergeCell ref="B7:B8"/>
  </mergeCells>
  <pageMargins left="0.47244094488188981" right="0" top="0.59055118110236227" bottom="0" header="0.3149606299212598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90"/>
  <sheetViews>
    <sheetView tabSelected="1" zoomScale="70" zoomScaleNormal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C10" sqref="AC10"/>
    </sheetView>
  </sheetViews>
  <sheetFormatPr defaultColWidth="8.85546875" defaultRowHeight="15.75" x14ac:dyDescent="0.25"/>
  <cols>
    <col min="1" max="1" width="4.7109375" style="67" customWidth="1"/>
    <col min="2" max="2" width="21.7109375" style="67" customWidth="1"/>
    <col min="3" max="3" width="13.5703125" style="67" customWidth="1"/>
    <col min="4" max="20" width="12.140625" style="67" customWidth="1"/>
    <col min="21" max="16384" width="8.85546875" style="67"/>
  </cols>
  <sheetData>
    <row r="1" spans="1:20" ht="53.25" customHeight="1" x14ac:dyDescent="0.25">
      <c r="A1" s="192" t="s">
        <v>198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</row>
    <row r="2" spans="1:20" ht="20.25" customHeight="1" x14ac:dyDescent="0.25"/>
    <row r="3" spans="1:20" s="71" customFormat="1" ht="28.5" x14ac:dyDescent="0.25">
      <c r="A3" s="68" t="s">
        <v>0</v>
      </c>
      <c r="B3" s="68" t="s">
        <v>1</v>
      </c>
      <c r="C3" s="68" t="s">
        <v>2</v>
      </c>
      <c r="D3" s="68">
        <v>2016</v>
      </c>
      <c r="E3" s="68" t="s">
        <v>3</v>
      </c>
      <c r="F3" s="68" t="s">
        <v>4</v>
      </c>
      <c r="G3" s="68" t="s">
        <v>5</v>
      </c>
      <c r="H3" s="68" t="s">
        <v>6</v>
      </c>
      <c r="I3" s="68" t="s">
        <v>7</v>
      </c>
      <c r="J3" s="68" t="s">
        <v>8</v>
      </c>
      <c r="K3" s="68" t="s">
        <v>9</v>
      </c>
      <c r="L3" s="68" t="s">
        <v>10</v>
      </c>
      <c r="M3" s="68" t="s">
        <v>11</v>
      </c>
      <c r="N3" s="68" t="s">
        <v>12</v>
      </c>
      <c r="O3" s="69" t="s">
        <v>13</v>
      </c>
      <c r="P3" s="70">
        <v>2028</v>
      </c>
      <c r="Q3" s="70">
        <v>2029</v>
      </c>
      <c r="R3" s="70">
        <v>2030</v>
      </c>
      <c r="S3" s="70">
        <v>2031</v>
      </c>
      <c r="T3" s="70">
        <v>2032</v>
      </c>
    </row>
    <row r="4" spans="1:20" s="71" customFormat="1" ht="45" x14ac:dyDescent="0.25">
      <c r="A4" s="72" t="s">
        <v>14</v>
      </c>
      <c r="B4" s="73" t="s">
        <v>15</v>
      </c>
      <c r="C4" s="72" t="s">
        <v>16</v>
      </c>
      <c r="D4" s="1">
        <f>'5.2 (3)'!D14</f>
        <v>1.68</v>
      </c>
      <c r="E4" s="1">
        <f>'5.2 (3)'!E14</f>
        <v>1.68</v>
      </c>
      <c r="F4" s="1">
        <f>'5.2 (3)'!F14</f>
        <v>1.68</v>
      </c>
      <c r="G4" s="1">
        <f>'5.2 (3)'!G14</f>
        <v>1.68</v>
      </c>
      <c r="H4" s="1">
        <f>'5.2 (3)'!H14</f>
        <v>1.68</v>
      </c>
      <c r="I4" s="1">
        <f>'5.2 (3)'!I14</f>
        <v>1.68</v>
      </c>
      <c r="J4" s="1">
        <f>'5.2 (3)'!J14</f>
        <v>1.68</v>
      </c>
      <c r="K4" s="1">
        <f>'5.2 (3)'!K14</f>
        <v>1.68</v>
      </c>
      <c r="L4" s="1">
        <f>'5.2 (3)'!L14</f>
        <v>1.68</v>
      </c>
      <c r="M4" s="1">
        <f>'5.2 (3)'!M14</f>
        <v>1.68</v>
      </c>
      <c r="N4" s="1">
        <f>'5.2 (3)'!N14</f>
        <v>1.68</v>
      </c>
      <c r="O4" s="1">
        <f>'5.2 (3)'!O14</f>
        <v>1.68</v>
      </c>
      <c r="P4" s="1">
        <f>'5.2 (3)'!P14</f>
        <v>1.68</v>
      </c>
      <c r="Q4" s="1">
        <f>'5.2 (3)'!Q14</f>
        <v>1.68</v>
      </c>
      <c r="R4" s="1">
        <f>'5.2 (3)'!R14</f>
        <v>1.68</v>
      </c>
      <c r="S4" s="1">
        <f>'5.2 (3)'!S14</f>
        <v>1.68</v>
      </c>
      <c r="T4" s="1">
        <f>'5.2 (3)'!T14</f>
        <v>1.68</v>
      </c>
    </row>
    <row r="5" spans="1:20" s="71" customFormat="1" ht="30" x14ac:dyDescent="0.25">
      <c r="A5" s="72" t="s">
        <v>17</v>
      </c>
      <c r="B5" s="74" t="s">
        <v>18</v>
      </c>
      <c r="C5" s="72" t="s">
        <v>19</v>
      </c>
      <c r="D5" s="1">
        <f>'[3]с. Седанка'!$S$19/1000</f>
        <v>2.7272999999999996</v>
      </c>
      <c r="E5" s="75">
        <f>'[4]с. Седанка'!$S$19/1000</f>
        <v>2.6627049999999999</v>
      </c>
      <c r="F5" s="75">
        <f>'[2]с. Седанка'!$S$19/1000</f>
        <v>2.6434430000000004</v>
      </c>
      <c r="G5" s="75">
        <f>'[2]с. Седанка'!$S$19/1000</f>
        <v>2.6434430000000004</v>
      </c>
      <c r="H5" s="75">
        <f>'[2]с. Седанка'!$S$19/1000</f>
        <v>2.6434430000000004</v>
      </c>
      <c r="I5" s="75">
        <f>'[2]с. Седанка'!$S$19/1000</f>
        <v>2.6434430000000004</v>
      </c>
      <c r="J5" s="75">
        <f>'[2]с. Седанка'!$S$19/1000</f>
        <v>2.6434430000000004</v>
      </c>
      <c r="K5" s="75">
        <f>'[2]с. Седанка'!$S$19/1000</f>
        <v>2.6434430000000004</v>
      </c>
      <c r="L5" s="75">
        <f>'[2]с. Седанка'!$S$19/1000</f>
        <v>2.6434430000000004</v>
      </c>
      <c r="M5" s="75">
        <f>'[2]с. Седанка'!$S$19/1000</f>
        <v>2.6434430000000004</v>
      </c>
      <c r="N5" s="75">
        <f>'[2]с. Седанка'!$S$19/1000</f>
        <v>2.6434430000000004</v>
      </c>
      <c r="O5" s="75">
        <f>'[2]с. Седанка'!$S$19/1000</f>
        <v>2.6434430000000004</v>
      </c>
      <c r="P5" s="75">
        <f>'[2]с. Седанка'!$S$19/1000</f>
        <v>2.6434430000000004</v>
      </c>
      <c r="Q5" s="75">
        <f>'[2]с. Седанка'!$S$19/1000</f>
        <v>2.6434430000000004</v>
      </c>
      <c r="R5" s="75">
        <f>'[2]с. Седанка'!$S$19/1000</f>
        <v>2.6434430000000004</v>
      </c>
      <c r="S5" s="75">
        <f>'[2]с. Седанка'!$S$19/1000</f>
        <v>2.6434430000000004</v>
      </c>
      <c r="T5" s="75">
        <f>'[2]с. Седанка'!$S$19/1000</f>
        <v>2.6434430000000004</v>
      </c>
    </row>
    <row r="6" spans="1:20" s="71" customFormat="1" ht="30" hidden="1" x14ac:dyDescent="0.25">
      <c r="A6" s="107"/>
      <c r="B6" s="77" t="s">
        <v>20</v>
      </c>
      <c r="C6" s="72" t="s">
        <v>19</v>
      </c>
      <c r="D6" s="1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x14ac:dyDescent="0.25">
      <c r="A7" s="193" t="s">
        <v>21</v>
      </c>
      <c r="B7" s="213" t="s">
        <v>22</v>
      </c>
      <c r="C7" s="72" t="s">
        <v>19</v>
      </c>
      <c r="D7" s="191">
        <f>'[3]с. Седанка'!$S$10/1000</f>
        <v>1.299331786664266</v>
      </c>
      <c r="E7" s="78">
        <f>'[4]с. Седанка'!$S$10/1000</f>
        <v>1.3913769587473672</v>
      </c>
      <c r="F7" s="78">
        <f>1391.37695874737/1000</f>
        <v>1.3913769587473701</v>
      </c>
      <c r="G7" s="78">
        <f>1391.37695874737/1000</f>
        <v>1.3913769587473701</v>
      </c>
      <c r="H7" s="78">
        <f>1338.41695874737/1000</f>
        <v>1.33841695874737</v>
      </c>
      <c r="I7" s="78">
        <f>1256.71695874737/1000</f>
        <v>1.2567169587473699</v>
      </c>
      <c r="J7" s="78">
        <f>1161.41695874737/1000</f>
        <v>1.1614169587473699</v>
      </c>
      <c r="K7" s="78">
        <f>1111.07695874737/1000</f>
        <v>1.1110769587473701</v>
      </c>
      <c r="L7" s="78">
        <f>1034.51695874737/1000</f>
        <v>1.0345169587473699</v>
      </c>
      <c r="M7" s="78">
        <f>974.826958747367/1000</f>
        <v>0.97482695874736702</v>
      </c>
      <c r="N7" s="78">
        <f>974.826958747367/1000</f>
        <v>0.97482695874736702</v>
      </c>
      <c r="O7" s="78">
        <f>974.826958747367/1000</f>
        <v>0.97482695874736702</v>
      </c>
      <c r="P7" s="78">
        <f t="shared" ref="P7:T7" si="0">974.826958747367/1000</f>
        <v>0.97482695874736702</v>
      </c>
      <c r="Q7" s="78">
        <f t="shared" si="0"/>
        <v>0.97482695874736702</v>
      </c>
      <c r="R7" s="78">
        <f t="shared" si="0"/>
        <v>0.97482695874736702</v>
      </c>
      <c r="S7" s="78">
        <f t="shared" si="0"/>
        <v>0.97482695874736702</v>
      </c>
      <c r="T7" s="78">
        <f t="shared" si="0"/>
        <v>0.97482695874736702</v>
      </c>
    </row>
    <row r="8" spans="1:20" ht="44.25" customHeight="1" x14ac:dyDescent="0.25">
      <c r="A8" s="194"/>
      <c r="B8" s="214"/>
      <c r="C8" s="79" t="s">
        <v>200</v>
      </c>
      <c r="D8" s="3">
        <f>D7/D5</f>
        <v>0.4764168909413215</v>
      </c>
      <c r="E8" s="101">
        <v>0.33593274005451601</v>
      </c>
      <c r="F8" s="101">
        <v>0.33593274005451601</v>
      </c>
      <c r="G8" s="101">
        <v>0.33593274005451601</v>
      </c>
      <c r="H8" s="101">
        <v>0.327331589800477</v>
      </c>
      <c r="I8" s="101">
        <v>0.31361692776973199</v>
      </c>
      <c r="J8" s="101">
        <v>0.29689544315230298</v>
      </c>
      <c r="K8" s="101">
        <v>0.28772957743635702</v>
      </c>
      <c r="L8" s="101">
        <v>0.273322225375149</v>
      </c>
      <c r="M8" s="101">
        <v>0.26167870500603801</v>
      </c>
      <c r="N8" s="101">
        <v>0.26167870500603801</v>
      </c>
      <c r="O8" s="101">
        <v>0.26167870500603801</v>
      </c>
      <c r="P8" s="101">
        <v>0.26167870500603801</v>
      </c>
      <c r="Q8" s="101">
        <v>0.26167870500603801</v>
      </c>
      <c r="R8" s="101">
        <v>0.26167870500603801</v>
      </c>
      <c r="S8" s="101">
        <v>0.26167870500603801</v>
      </c>
      <c r="T8" s="101">
        <v>0.26167870500603801</v>
      </c>
    </row>
    <row r="9" spans="1:20" ht="22.5" hidden="1" customHeight="1" x14ac:dyDescent="0.25">
      <c r="A9" s="108"/>
      <c r="B9" s="81" t="s">
        <v>24</v>
      </c>
      <c r="C9" s="79"/>
      <c r="D9" s="1">
        <f>'[1]4.7'!$C$13-'ДПР Тигиль'!D9</f>
        <v>114.08599178216934</v>
      </c>
      <c r="E9" s="169">
        <f>ДПР!E9/ДПР!E5*'ДПР Седанка'!E5</f>
        <v>122.02262724041546</v>
      </c>
      <c r="F9" s="169">
        <f>ДПР!F9/ДПР!F5*'ДПР Седанка'!F5</f>
        <v>113.7001965377342</v>
      </c>
      <c r="G9" s="169">
        <f t="shared" ref="G9:T9" si="1">F9</f>
        <v>113.7001965377342</v>
      </c>
      <c r="H9" s="169">
        <f t="shared" si="1"/>
        <v>113.7001965377342</v>
      </c>
      <c r="I9" s="169">
        <f t="shared" si="1"/>
        <v>113.7001965377342</v>
      </c>
      <c r="J9" s="169">
        <f t="shared" si="1"/>
        <v>113.7001965377342</v>
      </c>
      <c r="K9" s="169">
        <f t="shared" si="1"/>
        <v>113.7001965377342</v>
      </c>
      <c r="L9" s="169">
        <f t="shared" si="1"/>
        <v>113.7001965377342</v>
      </c>
      <c r="M9" s="169">
        <f t="shared" si="1"/>
        <v>113.7001965377342</v>
      </c>
      <c r="N9" s="169">
        <f t="shared" si="1"/>
        <v>113.7001965377342</v>
      </c>
      <c r="O9" s="169">
        <f t="shared" si="1"/>
        <v>113.7001965377342</v>
      </c>
      <c r="P9" s="169">
        <f t="shared" si="1"/>
        <v>113.7001965377342</v>
      </c>
      <c r="Q9" s="169">
        <f t="shared" si="1"/>
        <v>113.7001965377342</v>
      </c>
      <c r="R9" s="169">
        <f t="shared" si="1"/>
        <v>113.7001965377342</v>
      </c>
      <c r="S9" s="169">
        <f t="shared" si="1"/>
        <v>113.7001965377342</v>
      </c>
      <c r="T9" s="169">
        <f t="shared" si="1"/>
        <v>113.7001965377342</v>
      </c>
    </row>
    <row r="10" spans="1:20" ht="45" x14ac:dyDescent="0.25">
      <c r="A10" s="82" t="s">
        <v>25</v>
      </c>
      <c r="B10" s="83" t="s">
        <v>26</v>
      </c>
      <c r="C10" s="72" t="s">
        <v>27</v>
      </c>
      <c r="D10" s="1">
        <f>D9/D5</f>
        <v>41.831112009008677</v>
      </c>
      <c r="E10" s="1">
        <f>E9/E5</f>
        <v>45.826566307726715</v>
      </c>
      <c r="F10" s="1">
        <f>F9/F5</f>
        <v>43.012161237346213</v>
      </c>
      <c r="G10" s="1">
        <f t="shared" ref="G10:T10" si="2">G9/G5</f>
        <v>43.012161237346213</v>
      </c>
      <c r="H10" s="1">
        <f t="shared" si="2"/>
        <v>43.012161237346213</v>
      </c>
      <c r="I10" s="1">
        <f t="shared" si="2"/>
        <v>43.012161237346213</v>
      </c>
      <c r="J10" s="1">
        <f t="shared" si="2"/>
        <v>43.012161237346213</v>
      </c>
      <c r="K10" s="1">
        <f t="shared" si="2"/>
        <v>43.012161237346213</v>
      </c>
      <c r="L10" s="1">
        <f t="shared" si="2"/>
        <v>43.012161237346213</v>
      </c>
      <c r="M10" s="1">
        <f t="shared" si="2"/>
        <v>43.012161237346213</v>
      </c>
      <c r="N10" s="1">
        <f t="shared" si="2"/>
        <v>43.012161237346213</v>
      </c>
      <c r="O10" s="1">
        <f t="shared" si="2"/>
        <v>43.012161237346213</v>
      </c>
      <c r="P10" s="1">
        <f t="shared" si="2"/>
        <v>43.012161237346213</v>
      </c>
      <c r="Q10" s="1">
        <f t="shared" si="2"/>
        <v>43.012161237346213</v>
      </c>
      <c r="R10" s="1">
        <f t="shared" si="2"/>
        <v>43.012161237346213</v>
      </c>
      <c r="S10" s="1">
        <f t="shared" si="2"/>
        <v>43.012161237346213</v>
      </c>
      <c r="T10" s="1">
        <f t="shared" si="2"/>
        <v>43.012161237346213</v>
      </c>
    </row>
    <row r="11" spans="1:20" hidden="1" x14ac:dyDescent="0.25">
      <c r="A11" s="82"/>
      <c r="B11" s="83" t="s">
        <v>28</v>
      </c>
      <c r="C11" s="72"/>
      <c r="D11" s="84">
        <f>ДПР!D11/ДПР!D5*'ДПР Седанка'!D5</f>
        <v>3.5131227000969463</v>
      </c>
      <c r="E11" s="84">
        <f>ДПР!E11/ДПР!E5*'ДПР Седанка'!E5</f>
        <v>3.4578332999781272</v>
      </c>
      <c r="F11" s="84">
        <f>ДПР!F11/ДПР!F5*'ДПР Седанка'!F5</f>
        <v>3.5012300476256968</v>
      </c>
      <c r="G11" s="84">
        <f>ДПР!G11/ДПР!G5*'ДПР Седанка'!G5</f>
        <v>3.5012300476256968</v>
      </c>
      <c r="H11" s="84">
        <f>ДПР!H11/ДПР!H5*'ДПР Седанка'!H5</f>
        <v>3.5012300476256968</v>
      </c>
      <c r="I11" s="84">
        <f>ДПР!I11/ДПР!I5*'ДПР Седанка'!I5</f>
        <v>3.5012300476256968</v>
      </c>
      <c r="J11" s="84">
        <f>ДПР!J11/ДПР!J5*'ДПР Седанка'!J5</f>
        <v>3.5012300476256968</v>
      </c>
      <c r="K11" s="84">
        <f>ДПР!K11/ДПР!K5*'ДПР Седанка'!K5</f>
        <v>3.5012300476256968</v>
      </c>
      <c r="L11" s="84">
        <f>ДПР!L11/ДПР!L5*'ДПР Седанка'!L5</f>
        <v>3.5012300476256968</v>
      </c>
      <c r="M11" s="84">
        <f>ДПР!M11/ДПР!M5*'ДПР Седанка'!M5</f>
        <v>3.5012300476256968</v>
      </c>
      <c r="N11" s="84">
        <f>ДПР!N11/ДПР!N5*'ДПР Седанка'!N5</f>
        <v>3.5012300476256968</v>
      </c>
      <c r="O11" s="84">
        <f>ДПР!O11/ДПР!O5*'ДПР Седанка'!O5</f>
        <v>3.5012300476256968</v>
      </c>
      <c r="P11" s="84">
        <f>ДПР!P11/ДПР!P5*'ДПР Седанка'!P5</f>
        <v>3.5012300476256968</v>
      </c>
      <c r="Q11" s="84">
        <f>ДПР!Q11/ДПР!Q5*'ДПР Седанка'!Q5</f>
        <v>3.5012300476256968</v>
      </c>
      <c r="R11" s="84">
        <f>ДПР!R11/ДПР!R5*'ДПР Седанка'!R5</f>
        <v>3.5012300476256968</v>
      </c>
      <c r="S11" s="84">
        <f>ДПР!S11/ДПР!S5*'ДПР Седанка'!S5</f>
        <v>3.5012300476256968</v>
      </c>
      <c r="T11" s="84">
        <f>ДПР!T11/ДПР!T5*'ДПР Седанка'!T5</f>
        <v>3.5012300476256968</v>
      </c>
    </row>
    <row r="12" spans="1:20" ht="45" x14ac:dyDescent="0.25">
      <c r="A12" s="82" t="s">
        <v>29</v>
      </c>
      <c r="B12" s="85" t="s">
        <v>30</v>
      </c>
      <c r="C12" s="86" t="s">
        <v>31</v>
      </c>
      <c r="D12" s="1">
        <f>D11/D5</f>
        <v>1.2881321087144599</v>
      </c>
      <c r="E12" s="1">
        <f t="shared" ref="E12:T12" si="3">E11/E5</f>
        <v>1.2986167449935788</v>
      </c>
      <c r="F12" s="1">
        <f t="shared" si="3"/>
        <v>1.3244961391736823</v>
      </c>
      <c r="G12" s="1">
        <f t="shared" si="3"/>
        <v>1.3244961391736823</v>
      </c>
      <c r="H12" s="1">
        <f t="shared" si="3"/>
        <v>1.3244961391736823</v>
      </c>
      <c r="I12" s="1">
        <f t="shared" si="3"/>
        <v>1.3244961391736823</v>
      </c>
      <c r="J12" s="1">
        <f t="shared" si="3"/>
        <v>1.3244961391736823</v>
      </c>
      <c r="K12" s="1">
        <f t="shared" si="3"/>
        <v>1.3244961391736823</v>
      </c>
      <c r="L12" s="1">
        <f t="shared" si="3"/>
        <v>1.3244961391736823</v>
      </c>
      <c r="M12" s="1">
        <f t="shared" si="3"/>
        <v>1.3244961391736823</v>
      </c>
      <c r="N12" s="1">
        <f t="shared" si="3"/>
        <v>1.3244961391736823</v>
      </c>
      <c r="O12" s="1">
        <f t="shared" si="3"/>
        <v>1.3244961391736823</v>
      </c>
      <c r="P12" s="1">
        <f t="shared" si="3"/>
        <v>1.3244961391736823</v>
      </c>
      <c r="Q12" s="1">
        <f t="shared" si="3"/>
        <v>1.3244961391736823</v>
      </c>
      <c r="R12" s="1">
        <f t="shared" si="3"/>
        <v>1.3244961391736823</v>
      </c>
      <c r="S12" s="1">
        <f t="shared" si="3"/>
        <v>1.3244961391736823</v>
      </c>
      <c r="T12" s="1">
        <f t="shared" si="3"/>
        <v>1.3244961391736823</v>
      </c>
    </row>
    <row r="13" spans="1:20" s="95" customFormat="1" ht="30" x14ac:dyDescent="0.25">
      <c r="A13" s="87" t="s">
        <v>35</v>
      </c>
      <c r="B13" s="88" t="s">
        <v>194</v>
      </c>
      <c r="C13" s="93" t="s">
        <v>34</v>
      </c>
      <c r="D13" s="1">
        <f>'[3]с. Седанка'!$S$24</f>
        <v>270.0604878941428</v>
      </c>
      <c r="E13" s="94">
        <f>'[4]с. Седанка'!$S$24</f>
        <v>267.35215124313049</v>
      </c>
      <c r="F13" s="94">
        <v>266.85215124312998</v>
      </c>
      <c r="G13" s="94">
        <v>266.35215124312998</v>
      </c>
      <c r="H13" s="94">
        <v>265.35215124312998</v>
      </c>
      <c r="I13" s="94">
        <v>264.35215124312998</v>
      </c>
      <c r="J13" s="94">
        <v>263.85215124312998</v>
      </c>
      <c r="K13" s="94">
        <v>263.35215124312998</v>
      </c>
      <c r="L13" s="94">
        <v>262.35215124312998</v>
      </c>
      <c r="M13" s="94">
        <v>262.35215124312998</v>
      </c>
      <c r="N13" s="94">
        <v>261.95215124313</v>
      </c>
      <c r="O13" s="94">
        <v>261.55215124313003</v>
      </c>
      <c r="P13" s="94">
        <v>260.75215124313002</v>
      </c>
      <c r="Q13" s="94">
        <v>260.05215124313003</v>
      </c>
      <c r="R13" s="94">
        <v>259.65215124312999</v>
      </c>
      <c r="S13" s="94">
        <v>259.25215124313002</v>
      </c>
      <c r="T13" s="94">
        <v>258.30215124313003</v>
      </c>
    </row>
    <row r="14" spans="1:20" ht="29.25" customHeight="1" x14ac:dyDescent="0.25">
      <c r="A14" s="87" t="s">
        <v>37</v>
      </c>
      <c r="B14" s="92" t="s">
        <v>38</v>
      </c>
      <c r="C14" s="89"/>
      <c r="D14" s="1"/>
      <c r="E14" s="197">
        <f>E15</f>
        <v>12194.72525835028</v>
      </c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9"/>
    </row>
    <row r="15" spans="1:20" ht="30" x14ac:dyDescent="0.25">
      <c r="A15" s="82" t="s">
        <v>39</v>
      </c>
      <c r="B15" s="96" t="s">
        <v>40</v>
      </c>
      <c r="C15" s="89" t="s">
        <v>41</v>
      </c>
      <c r="D15" s="1">
        <f>'5.2 (3)'!D16</f>
        <v>11764.951577233925</v>
      </c>
      <c r="E15" s="1">
        <f>'5.2 (3)'!E16</f>
        <v>12194.72525835028</v>
      </c>
      <c r="F15" s="1">
        <f>'5.2 (3)'!F16</f>
        <v>12555.689125997449</v>
      </c>
      <c r="G15" s="1">
        <f>'5.2 (3)'!G16</f>
        <v>12927.337524126975</v>
      </c>
      <c r="H15" s="1">
        <f>'5.2 (3)'!H16</f>
        <v>13309.986714841134</v>
      </c>
      <c r="I15" s="1">
        <f>'5.2 (3)'!I16</f>
        <v>13703.962321600431</v>
      </c>
      <c r="J15" s="1">
        <f>'5.2 (3)'!J16</f>
        <v>14109.599606319805</v>
      </c>
      <c r="K15" s="1">
        <f>'5.2 (3)'!K16</f>
        <v>14527.243754666872</v>
      </c>
      <c r="L15" s="1">
        <f>'5.2 (3)'!L16</f>
        <v>14957.250169805011</v>
      </c>
      <c r="M15" s="1">
        <f>'5.2 (3)'!M16</f>
        <v>15399.984774831239</v>
      </c>
      <c r="N15" s="1">
        <f>'5.2 (3)'!N16</f>
        <v>15855.824324166242</v>
      </c>
      <c r="O15" s="1">
        <f>'5.2 (3)'!O16</f>
        <v>16325.156724161563</v>
      </c>
      <c r="P15" s="1">
        <f>'5.2 (3)'!P16</f>
        <v>16808.381363196746</v>
      </c>
      <c r="Q15" s="1">
        <f>'5.2 (3)'!Q16</f>
        <v>17305.90945154737</v>
      </c>
      <c r="R15" s="1">
        <f>'5.2 (3)'!R16</f>
        <v>17818.164371313174</v>
      </c>
      <c r="S15" s="1">
        <f>'5.2 (3)'!S16</f>
        <v>18345.582036704047</v>
      </c>
      <c r="T15" s="1">
        <f>'5.2 (3)'!T16</f>
        <v>18888.611264990486</v>
      </c>
    </row>
    <row r="16" spans="1:20" ht="30" x14ac:dyDescent="0.25">
      <c r="A16" s="82" t="s">
        <v>42</v>
      </c>
      <c r="B16" s="96" t="s">
        <v>43</v>
      </c>
      <c r="C16" s="93" t="s">
        <v>41</v>
      </c>
      <c r="D16" s="1">
        <f>'5.3 (3)'!C27</f>
        <v>6497.5965152180024</v>
      </c>
      <c r="E16" s="1">
        <f>'5.3 (3)'!F27</f>
        <v>6712.2224642956753</v>
      </c>
      <c r="F16" s="1">
        <f>'5.3 (3)'!G27</f>
        <v>6794.1958113549272</v>
      </c>
      <c r="G16" s="1">
        <f>'5.3 (3)'!H27</f>
        <v>7312.8342403256629</v>
      </c>
      <c r="H16" s="1">
        <f>'5.3 (3)'!I27</f>
        <v>8177.4185500182066</v>
      </c>
      <c r="I16" s="1">
        <f>'5.3 (3)'!J27</f>
        <v>9337.6580092219738</v>
      </c>
      <c r="J16" s="1">
        <f>'5.3 (3)'!K27</f>
        <v>10310.501282385012</v>
      </c>
      <c r="K16" s="1">
        <f>'5.3 (3)'!L27</f>
        <v>11334.738520433108</v>
      </c>
      <c r="L16" s="1">
        <f>'5.3 (3)'!M27</f>
        <v>12307.191132548298</v>
      </c>
      <c r="M16" s="1">
        <f>'5.3 (3)'!N27</f>
        <v>12079.516560272441</v>
      </c>
      <c r="N16" s="1">
        <f>'5.3 (3)'!O27</f>
        <v>12489.406769754785</v>
      </c>
      <c r="O16" s="1">
        <f>'5.3 (3)'!P27</f>
        <v>15063.850462295122</v>
      </c>
      <c r="P16" s="1">
        <f>'5.3 (3)'!Q27</f>
        <v>17485.660023611123</v>
      </c>
      <c r="Q16" s="1">
        <f>'5.3 (3)'!R27</f>
        <v>18204.717346320213</v>
      </c>
      <c r="R16" s="1">
        <f>'5.3 (3)'!S27</f>
        <v>19115.591787759502</v>
      </c>
      <c r="S16" s="1">
        <f>'5.3 (3)'!T27</f>
        <v>20658.440860020452</v>
      </c>
      <c r="T16" s="1">
        <f>'5.3 (3)'!U27</f>
        <v>18650.465810932114</v>
      </c>
    </row>
    <row r="17" spans="1:20" ht="28.5" customHeight="1" x14ac:dyDescent="0.25">
      <c r="A17" s="82"/>
      <c r="B17" s="97" t="s">
        <v>196</v>
      </c>
      <c r="C17" s="5" t="s">
        <v>46</v>
      </c>
      <c r="D17" s="8">
        <f>'[9]4.5'!$N$12</f>
        <v>10626.998944940939</v>
      </c>
      <c r="E17" s="134">
        <f>'[9]4.5'!$N$28</f>
        <v>10920.910611208188</v>
      </c>
      <c r="F17" s="102">
        <f>E17*1.04</f>
        <v>11357.747035656515</v>
      </c>
      <c r="G17" s="102">
        <f>F17*1.04</f>
        <v>11812.056917082777</v>
      </c>
      <c r="H17" s="102">
        <f t="shared" ref="H17:T17" si="4">G17*1.043</f>
        <v>12319.975364517335</v>
      </c>
      <c r="I17" s="102">
        <f t="shared" si="4"/>
        <v>12849.73430519158</v>
      </c>
      <c r="J17" s="102">
        <f t="shared" si="4"/>
        <v>13402.272880314817</v>
      </c>
      <c r="K17" s="102">
        <f t="shared" si="4"/>
        <v>13978.570614168353</v>
      </c>
      <c r="L17" s="102">
        <f t="shared" si="4"/>
        <v>14579.649150577592</v>
      </c>
      <c r="M17" s="102">
        <f t="shared" si="4"/>
        <v>15206.574064052427</v>
      </c>
      <c r="N17" s="102">
        <f t="shared" si="4"/>
        <v>15860.45674880668</v>
      </c>
      <c r="O17" s="102">
        <f t="shared" si="4"/>
        <v>16542.456389005365</v>
      </c>
      <c r="P17" s="102">
        <f t="shared" si="4"/>
        <v>17253.782013732594</v>
      </c>
      <c r="Q17" s="102">
        <f t="shared" si="4"/>
        <v>17995.694640323094</v>
      </c>
      <c r="R17" s="102">
        <f t="shared" si="4"/>
        <v>18769.509509856987</v>
      </c>
      <c r="S17" s="102">
        <f t="shared" si="4"/>
        <v>19576.598418780835</v>
      </c>
      <c r="T17" s="102">
        <f t="shared" si="4"/>
        <v>20418.392150788412</v>
      </c>
    </row>
    <row r="18" spans="1:20" x14ac:dyDescent="0.25">
      <c r="A18" s="82" t="s">
        <v>47</v>
      </c>
      <c r="B18" s="97" t="s">
        <v>48</v>
      </c>
      <c r="C18" s="93" t="s">
        <v>49</v>
      </c>
      <c r="D18" s="1">
        <f>'[1]4.7'!$E$13</f>
        <v>6.4338879144612244</v>
      </c>
      <c r="E18" s="189">
        <v>4</v>
      </c>
      <c r="F18" s="98">
        <f>E18*1.04</f>
        <v>4.16</v>
      </c>
      <c r="G18" s="98">
        <f t="shared" ref="G18:T18" si="5">F18*1.04</f>
        <v>4.3264000000000005</v>
      </c>
      <c r="H18" s="98">
        <f t="shared" si="5"/>
        <v>4.4994560000000003</v>
      </c>
      <c r="I18" s="98">
        <f t="shared" si="5"/>
        <v>4.6794342400000009</v>
      </c>
      <c r="J18" s="98">
        <f t="shared" si="5"/>
        <v>4.8666116096000014</v>
      </c>
      <c r="K18" s="98">
        <f t="shared" si="5"/>
        <v>5.0612760739840015</v>
      </c>
      <c r="L18" s="98">
        <f t="shared" si="5"/>
        <v>5.2637271169433619</v>
      </c>
      <c r="M18" s="98">
        <f t="shared" si="5"/>
        <v>5.4742762016210964</v>
      </c>
      <c r="N18" s="98">
        <f t="shared" si="5"/>
        <v>5.6932472496859408</v>
      </c>
      <c r="O18" s="98">
        <f t="shared" si="5"/>
        <v>5.9209771396733784</v>
      </c>
      <c r="P18" s="98">
        <f t="shared" si="5"/>
        <v>6.1578162252603139</v>
      </c>
      <c r="Q18" s="98">
        <f t="shared" si="5"/>
        <v>6.404128874270727</v>
      </c>
      <c r="R18" s="98">
        <f t="shared" si="5"/>
        <v>6.6602940292415562</v>
      </c>
      <c r="S18" s="98">
        <f t="shared" si="5"/>
        <v>6.9267057904112184</v>
      </c>
      <c r="T18" s="98">
        <f t="shared" si="5"/>
        <v>7.2037740220276669</v>
      </c>
    </row>
    <row r="19" spans="1:20" x14ac:dyDescent="0.25">
      <c r="A19" s="82" t="s">
        <v>50</v>
      </c>
      <c r="B19" s="97" t="s">
        <v>51</v>
      </c>
      <c r="C19" s="93" t="s">
        <v>52</v>
      </c>
      <c r="D19" s="1">
        <f>'[1]4.8'!$E$14*1000</f>
        <v>112.84551968989457</v>
      </c>
      <c r="E19" s="6">
        <f>'[1]4.8'!$Q$14*1000</f>
        <v>144.00935571795378</v>
      </c>
      <c r="F19" s="98">
        <f>E19*1.04</f>
        <v>149.76972994667193</v>
      </c>
      <c r="G19" s="98">
        <f t="shared" ref="G19:T19" si="6">F19*1.04</f>
        <v>155.76051914453882</v>
      </c>
      <c r="H19" s="98">
        <f t="shared" si="6"/>
        <v>161.99093991032038</v>
      </c>
      <c r="I19" s="98">
        <f t="shared" si="6"/>
        <v>168.47057750673321</v>
      </c>
      <c r="J19" s="98">
        <f t="shared" si="6"/>
        <v>175.20940060700255</v>
      </c>
      <c r="K19" s="98">
        <f t="shared" si="6"/>
        <v>182.21777663128265</v>
      </c>
      <c r="L19" s="98">
        <f t="shared" si="6"/>
        <v>189.50648769653395</v>
      </c>
      <c r="M19" s="98">
        <f t="shared" si="6"/>
        <v>197.08674720439532</v>
      </c>
      <c r="N19" s="98">
        <f t="shared" si="6"/>
        <v>204.97021709257115</v>
      </c>
      <c r="O19" s="98">
        <f t="shared" si="6"/>
        <v>213.169025776274</v>
      </c>
      <c r="P19" s="98">
        <f t="shared" si="6"/>
        <v>221.69578680732496</v>
      </c>
      <c r="Q19" s="98">
        <f t="shared" si="6"/>
        <v>230.56361827961797</v>
      </c>
      <c r="R19" s="98">
        <f t="shared" si="6"/>
        <v>239.78616301080271</v>
      </c>
      <c r="S19" s="98">
        <f t="shared" si="6"/>
        <v>249.37760953123484</v>
      </c>
      <c r="T19" s="98">
        <f t="shared" si="6"/>
        <v>259.35271391248426</v>
      </c>
    </row>
    <row r="20" spans="1:20" hidden="1" x14ac:dyDescent="0.25">
      <c r="A20" s="82"/>
      <c r="B20" s="97" t="s">
        <v>53</v>
      </c>
      <c r="C20" s="93"/>
      <c r="D20" s="153">
        <f>'5.9 (3)'!C21</f>
        <v>36739.363552876843</v>
      </c>
      <c r="E20" s="153">
        <f>'5.9 (3)'!D21</f>
        <v>38159.655785008756</v>
      </c>
      <c r="F20" s="153">
        <f>'5.9 (3)'!E21</f>
        <v>40527.511282910149</v>
      </c>
      <c r="G20" s="153">
        <f>'5.9 (3)'!F21</f>
        <v>43330.102215538238</v>
      </c>
      <c r="H20" s="153">
        <f>'5.9 (3)'!G21</f>
        <v>46784.026185464958</v>
      </c>
      <c r="I20" s="153">
        <f>'5.9 (3)'!H21</f>
        <v>50054.945996312541</v>
      </c>
      <c r="J20" s="153">
        <f>'5.9 (3)'!I21</f>
        <v>52574.894275835628</v>
      </c>
      <c r="K20" s="153">
        <f>'5.9 (3)'!J21</f>
        <v>55598.520775104262</v>
      </c>
      <c r="L20" s="153">
        <f>'5.9 (3)'!K21</f>
        <v>58651.345337308223</v>
      </c>
      <c r="M20" s="153">
        <f>'5.9 (3)'!L21</f>
        <v>55056.426069587629</v>
      </c>
      <c r="N20" s="153">
        <f>'5.9 (3)'!M21</f>
        <v>56137.302109893477</v>
      </c>
      <c r="O20" s="153">
        <f>'5.9 (3)'!N21</f>
        <v>60284.32546160584</v>
      </c>
      <c r="P20" s="153">
        <f>'5.9 (3)'!O21</f>
        <v>64336.492758652814</v>
      </c>
      <c r="Q20" s="153">
        <f>'5.9 (3)'!P21</f>
        <v>66745.845313463855</v>
      </c>
      <c r="R20" s="153">
        <f>'5.9 (3)'!Q21</f>
        <v>69409.193789564364</v>
      </c>
      <c r="S20" s="153">
        <f>'5.9 (3)'!R21</f>
        <v>72769.022034149166</v>
      </c>
      <c r="T20" s="153">
        <f>'5.9 (3)'!S21</f>
        <v>72644.945923371561</v>
      </c>
    </row>
    <row r="21" spans="1:20" ht="51.75" customHeight="1" x14ac:dyDescent="0.25">
      <c r="A21" s="82" t="s">
        <v>54</v>
      </c>
      <c r="B21" s="7" t="s">
        <v>201</v>
      </c>
      <c r="C21" s="93" t="s">
        <v>41</v>
      </c>
      <c r="D21" s="1"/>
      <c r="E21" s="8">
        <f>'5.3 (3)'!F36</f>
        <v>0</v>
      </c>
      <c r="F21" s="8">
        <f>'5.3 (3)'!G36</f>
        <v>820.44965398305067</v>
      </c>
      <c r="G21" s="8">
        <f>'5.3 (3)'!H36</f>
        <v>1925.1862030070233</v>
      </c>
      <c r="H21" s="8">
        <f>'5.3 (3)'!I36</f>
        <v>3292.1996709300583</v>
      </c>
      <c r="I21" s="8">
        <f>'5.3 (3)'!J36</f>
        <v>4135.8393117328897</v>
      </c>
      <c r="J21" s="8">
        <f>'5.3 (3)'!K36</f>
        <v>4369.5241924441107</v>
      </c>
      <c r="K21" s="8">
        <f>'5.3 (3)'!L36</f>
        <v>5007.3860821390235</v>
      </c>
      <c r="L21" s="8">
        <f>'5.3 (3)'!M36</f>
        <v>5676.3302399410768</v>
      </c>
      <c r="M21" s="8">
        <f>'5.3 (3)'!N36</f>
        <v>845.89631057148017</v>
      </c>
      <c r="N21" s="8">
        <f>'5.3 (3)'!O36</f>
        <v>0</v>
      </c>
      <c r="O21" s="8">
        <f>'5.3 (3)'!P36</f>
        <v>0</v>
      </c>
      <c r="P21" s="8">
        <f>'5.3 (3)'!Q36</f>
        <v>0</v>
      </c>
      <c r="Q21" s="8">
        <f>'5.3 (3)'!R36</f>
        <v>0</v>
      </c>
      <c r="R21" s="8">
        <f>'5.3 (3)'!S36</f>
        <v>0</v>
      </c>
      <c r="S21" s="8">
        <f>'5.3 (3)'!T36</f>
        <v>0</v>
      </c>
      <c r="T21" s="8">
        <f>'5.3 (3)'!U36</f>
        <v>0</v>
      </c>
    </row>
    <row r="22" spans="1:20" ht="45" x14ac:dyDescent="0.25">
      <c r="A22" s="82" t="s">
        <v>56</v>
      </c>
      <c r="B22" s="79" t="s">
        <v>57</v>
      </c>
      <c r="C22" s="100" t="s">
        <v>58</v>
      </c>
      <c r="D22" s="1"/>
      <c r="E22" s="3">
        <f>'5.3 (3)'!F43</f>
        <v>0</v>
      </c>
      <c r="F22" s="3">
        <f>'5.3 (3)'!G43</f>
        <v>4.0702727997691058E-3</v>
      </c>
      <c r="G22" s="3">
        <f>'5.3 (3)'!H43</f>
        <v>8.1147616668329637E-3</v>
      </c>
      <c r="H22" s="3">
        <f>'5.3 (3)'!I43</f>
        <v>1.2839185487021862E-2</v>
      </c>
      <c r="I22" s="3">
        <f>'5.3 (3)'!J43</f>
        <v>1.530573450254913E-2</v>
      </c>
      <c r="J22" s="3">
        <f>'5.3 (3)'!K43</f>
        <v>1.5524894001918131E-2</v>
      </c>
      <c r="K22" s="3">
        <f>'5.3 (3)'!L43</f>
        <v>1.6978466809397599E-2</v>
      </c>
      <c r="L22" s="3">
        <f>'5.3 (3)'!M43</f>
        <v>1.8384395182245532E-2</v>
      </c>
      <c r="M22" s="3">
        <f>'5.3 (3)'!N43</f>
        <v>5.0000000000000001E-3</v>
      </c>
      <c r="N22" s="3">
        <f>'5.3 (3)'!O43</f>
        <v>5.0000000000000001E-3</v>
      </c>
      <c r="O22" s="3">
        <f>'5.3 (3)'!P43</f>
        <v>5.0000000000000001E-3</v>
      </c>
      <c r="P22" s="3">
        <f>'5.3 (3)'!Q43</f>
        <v>5.0000000000000001E-3</v>
      </c>
      <c r="Q22" s="3">
        <f>'5.3 (3)'!R43</f>
        <v>5.0000000000000001E-3</v>
      </c>
      <c r="R22" s="3">
        <f>'5.3 (3)'!S43</f>
        <v>5.0000000000000001E-3</v>
      </c>
      <c r="S22" s="3">
        <f>'5.3 (3)'!T43</f>
        <v>5.0000000000000001E-3</v>
      </c>
      <c r="T22" s="3">
        <f>'5.3 (3)'!U43</f>
        <v>5.0000000000000001E-3</v>
      </c>
    </row>
    <row r="23" spans="1:20" hidden="1" x14ac:dyDescent="0.25">
      <c r="A23" s="82"/>
      <c r="B23" s="79" t="s">
        <v>59</v>
      </c>
      <c r="C23" s="100"/>
      <c r="D23" s="1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61.5" customHeight="1" x14ac:dyDescent="0.25">
      <c r="A24" s="82" t="s">
        <v>60</v>
      </c>
      <c r="B24" s="96" t="s">
        <v>61</v>
      </c>
      <c r="C24" s="100" t="s">
        <v>58</v>
      </c>
      <c r="D24" s="1"/>
      <c r="E24" s="101">
        <f>'5.9 (3)'!D21/'5.9 (3)'!C21</f>
        <v>1.0386585965238011</v>
      </c>
      <c r="F24" s="101">
        <f>'5.9 (3)'!E21/'5.9 (3)'!D21</f>
        <v>1.0620512803166222</v>
      </c>
      <c r="G24" s="101">
        <f>'5.9 (3)'!F21/'5.9 (3)'!E21</f>
        <v>1.0691528012431866</v>
      </c>
      <c r="H24" s="101">
        <f>'5.9 (3)'!G21/'5.9 (3)'!F21</f>
        <v>1.0797118814247371</v>
      </c>
      <c r="I24" s="101">
        <f>'5.9 (3)'!H21/'5.9 (3)'!G21</f>
        <v>1.069915312501766</v>
      </c>
      <c r="J24" s="101">
        <f>'5.9 (3)'!I21/'5.9 (3)'!H21</f>
        <v>1.0503436419591528</v>
      </c>
      <c r="K24" s="101">
        <f>'5.9 (3)'!J21/'5.9 (3)'!I21</f>
        <v>1.0575108431679405</v>
      </c>
      <c r="L24" s="101">
        <f>'5.9 (3)'!K21/'5.9 (3)'!J21</f>
        <v>1.0549083774108419</v>
      </c>
      <c r="M24" s="101">
        <f>'5.9 (3)'!L21/'5.9 (3)'!K21</f>
        <v>0.93870695979698426</v>
      </c>
      <c r="N24" s="101">
        <f>'5.9 (3)'!M21/'5.9 (3)'!L21</f>
        <v>1.0196321504585077</v>
      </c>
      <c r="O24" s="101">
        <f>'5.9 (3)'!N21/'5.9 (3)'!M21</f>
        <v>1.0738728652045697</v>
      </c>
      <c r="P24" s="101">
        <f>'5.9 (3)'!O21/'5.9 (3)'!N21</f>
        <v>1.0672175937280368</v>
      </c>
      <c r="Q24" s="101">
        <f>'5.9 (3)'!P21/'5.9 (3)'!O21</f>
        <v>1.0374492368405799</v>
      </c>
      <c r="R24" s="101">
        <f>'5.9 (3)'!Q21/'5.9 (3)'!P21</f>
        <v>1.0399028353539073</v>
      </c>
      <c r="S24" s="101">
        <f>'5.9 (3)'!R21/'5.9 (3)'!Q21</f>
        <v>1.0484060981139065</v>
      </c>
      <c r="T24" s="101">
        <f>'5.9 (3)'!S21/'5.9 (3)'!R21</f>
        <v>0.99829493227599819</v>
      </c>
    </row>
    <row r="25" spans="1:20" ht="46.5" customHeight="1" x14ac:dyDescent="0.25">
      <c r="A25" s="82" t="s">
        <v>62</v>
      </c>
      <c r="B25" s="79" t="s">
        <v>197</v>
      </c>
      <c r="C25" s="93" t="s">
        <v>64</v>
      </c>
      <c r="D25" s="1"/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  <c r="L25" s="102">
        <v>0</v>
      </c>
      <c r="M25" s="102">
        <v>0</v>
      </c>
      <c r="N25" s="102">
        <v>0</v>
      </c>
      <c r="O25" s="103">
        <v>0</v>
      </c>
      <c r="P25" s="103">
        <v>0</v>
      </c>
      <c r="Q25" s="103">
        <v>0</v>
      </c>
      <c r="R25" s="103">
        <v>0</v>
      </c>
      <c r="S25" s="103">
        <v>0</v>
      </c>
      <c r="T25" s="102">
        <v>0</v>
      </c>
    </row>
    <row r="26" spans="1:20" x14ac:dyDescent="0.25">
      <c r="A26" s="82" t="s">
        <v>65</v>
      </c>
      <c r="B26" s="79" t="s">
        <v>66</v>
      </c>
      <c r="C26" s="93" t="s">
        <v>58</v>
      </c>
      <c r="D26" s="1"/>
      <c r="E26" s="2">
        <f>'[12]ДПР Седанка'!E28</f>
        <v>94.55</v>
      </c>
      <c r="F26" s="2">
        <f>'[12]ДПР Седанка'!F28</f>
        <v>94.87</v>
      </c>
      <c r="G26" s="2">
        <f>'[12]ДПР Седанка'!G28</f>
        <v>95.19</v>
      </c>
      <c r="H26" s="2">
        <f>'[12]ДПР Седанка'!H28</f>
        <v>82.2</v>
      </c>
      <c r="I26" s="2">
        <f>'[12]ДПР Седанка'!I28</f>
        <v>65.849999999999994</v>
      </c>
      <c r="J26" s="2">
        <f>'[12]ДПР Седанка'!J28</f>
        <v>48.59</v>
      </c>
      <c r="K26" s="2">
        <f>'[12]ДПР Седанка'!K28</f>
        <v>46.78</v>
      </c>
      <c r="L26" s="2">
        <f>'[12]ДПР Седанка'!L28</f>
        <v>37.72</v>
      </c>
      <c r="M26" s="2">
        <f>'[12]ДПР Седанка'!M28</f>
        <v>28.14</v>
      </c>
      <c r="N26" s="2">
        <f>'[12]ДПР Седанка'!N28</f>
        <v>31.81</v>
      </c>
      <c r="O26" s="2">
        <f>'[12]ДПР Седанка'!O28</f>
        <v>35.49</v>
      </c>
      <c r="P26" s="2">
        <f>'[12]ДПР Седанка'!P28</f>
        <v>39.17</v>
      </c>
      <c r="Q26" s="2">
        <f>'[12]ДПР Седанка'!Q28</f>
        <v>42.85</v>
      </c>
      <c r="R26" s="2">
        <f>'[12]ДПР Седанка'!R28</f>
        <v>46.53</v>
      </c>
      <c r="S26" s="2">
        <f>'[12]ДПР Седанка'!S28</f>
        <v>45.69</v>
      </c>
      <c r="T26" s="2">
        <f>'[12]ДПР Седанка'!T28</f>
        <v>40.79</v>
      </c>
    </row>
    <row r="27" spans="1:20" ht="60" x14ac:dyDescent="0.25">
      <c r="A27" s="82" t="s">
        <v>67</v>
      </c>
      <c r="B27" s="79" t="s">
        <v>68</v>
      </c>
      <c r="C27" s="93" t="s">
        <v>58</v>
      </c>
      <c r="D27" s="1"/>
      <c r="E27" s="101">
        <v>1.04</v>
      </c>
      <c r="F27" s="101">
        <v>1.04</v>
      </c>
      <c r="G27" s="101">
        <v>1.04</v>
      </c>
      <c r="H27" s="101">
        <v>1.04</v>
      </c>
      <c r="I27" s="101">
        <v>1.04</v>
      </c>
      <c r="J27" s="101">
        <v>1.04</v>
      </c>
      <c r="K27" s="101">
        <v>1.04</v>
      </c>
      <c r="L27" s="101">
        <v>1.04</v>
      </c>
      <c r="M27" s="101">
        <v>1.04</v>
      </c>
      <c r="N27" s="101">
        <v>1.04</v>
      </c>
      <c r="O27" s="104">
        <v>1.04</v>
      </c>
      <c r="P27" s="104">
        <v>1.04</v>
      </c>
      <c r="Q27" s="104">
        <v>1.04</v>
      </c>
      <c r="R27" s="104">
        <v>1.04</v>
      </c>
      <c r="S27" s="104">
        <v>1.04</v>
      </c>
      <c r="T27" s="101">
        <v>1.04</v>
      </c>
    </row>
    <row r="28" spans="1:20" x14ac:dyDescent="0.25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88"/>
      <c r="P28" s="188"/>
      <c r="Q28" s="188"/>
      <c r="R28" s="188"/>
      <c r="S28" s="188"/>
      <c r="T28" s="188"/>
    </row>
    <row r="29" spans="1:20" x14ac:dyDescent="0.25">
      <c r="A29" s="105"/>
      <c r="B29" s="105"/>
      <c r="C29" s="105"/>
      <c r="D29" s="105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</row>
    <row r="30" spans="1:20" x14ac:dyDescent="0.25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</row>
    <row r="31" spans="1:20" x14ac:dyDescent="0.25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</row>
    <row r="32" spans="1:20" x14ac:dyDescent="0.25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</row>
    <row r="33" spans="1:14" x14ac:dyDescent="0.25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</row>
    <row r="34" spans="1:14" x14ac:dyDescent="0.25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</row>
    <row r="35" spans="1:14" x14ac:dyDescent="0.25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</row>
    <row r="36" spans="1:14" x14ac:dyDescent="0.25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</row>
    <row r="37" spans="1:14" x14ac:dyDescent="0.25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</row>
    <row r="38" spans="1:14" x14ac:dyDescent="0.25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</row>
    <row r="39" spans="1:14" x14ac:dyDescent="0.2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</row>
    <row r="40" spans="1:14" x14ac:dyDescent="0.25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</row>
    <row r="41" spans="1:14" x14ac:dyDescent="0.25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</row>
    <row r="42" spans="1:14" x14ac:dyDescent="0.25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</row>
    <row r="43" spans="1:14" x14ac:dyDescent="0.25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</row>
    <row r="44" spans="1:14" x14ac:dyDescent="0.25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</row>
    <row r="45" spans="1:14" x14ac:dyDescent="0.25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</row>
    <row r="46" spans="1:14" x14ac:dyDescent="0.25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</row>
    <row r="47" spans="1:14" x14ac:dyDescent="0.25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</row>
    <row r="48" spans="1:14" x14ac:dyDescent="0.25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</row>
    <row r="49" spans="1:20" x14ac:dyDescent="0.25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</row>
    <row r="50" spans="1:20" x14ac:dyDescent="0.25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</row>
    <row r="51" spans="1:20" x14ac:dyDescent="0.25">
      <c r="A51" s="105"/>
      <c r="B51" s="105"/>
      <c r="C51" s="105"/>
      <c r="D51" s="105"/>
      <c r="E51" s="105">
        <f>E20/D20*100</f>
        <v>103.86585965238011</v>
      </c>
      <c r="F51" s="105">
        <f>F20/E20*100</f>
        <v>106.20512803166223</v>
      </c>
      <c r="G51" s="105">
        <f t="shared" ref="G51:T51" si="7">G20/F20*100</f>
        <v>106.91528012431866</v>
      </c>
      <c r="H51" s="105">
        <f t="shared" si="7"/>
        <v>107.97118814247371</v>
      </c>
      <c r="I51" s="105">
        <f t="shared" si="7"/>
        <v>106.99153125017659</v>
      </c>
      <c r="J51" s="105">
        <f t="shared" si="7"/>
        <v>105.03436419591527</v>
      </c>
      <c r="K51" s="105">
        <f t="shared" si="7"/>
        <v>105.75108431679405</v>
      </c>
      <c r="L51" s="105">
        <f t="shared" si="7"/>
        <v>105.49083774108419</v>
      </c>
      <c r="M51" s="105">
        <f t="shared" si="7"/>
        <v>93.870695979698425</v>
      </c>
      <c r="N51" s="105">
        <f t="shared" si="7"/>
        <v>101.96321504585077</v>
      </c>
      <c r="O51" s="105">
        <f t="shared" si="7"/>
        <v>107.38728652045697</v>
      </c>
      <c r="P51" s="105">
        <f t="shared" si="7"/>
        <v>106.72175937280369</v>
      </c>
      <c r="Q51" s="105">
        <f t="shared" si="7"/>
        <v>103.74492368405799</v>
      </c>
      <c r="R51" s="105">
        <f t="shared" si="7"/>
        <v>103.99028353539073</v>
      </c>
      <c r="S51" s="105">
        <f t="shared" si="7"/>
        <v>104.84060981139065</v>
      </c>
      <c r="T51" s="105">
        <f t="shared" si="7"/>
        <v>99.829493227599812</v>
      </c>
    </row>
    <row r="52" spans="1:20" x14ac:dyDescent="0.25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</row>
    <row r="53" spans="1:20" x14ac:dyDescent="0.25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</row>
    <row r="54" spans="1:20" x14ac:dyDescent="0.25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</row>
    <row r="55" spans="1:20" x14ac:dyDescent="0.25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</row>
    <row r="56" spans="1:20" x14ac:dyDescent="0.25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</row>
    <row r="57" spans="1:20" x14ac:dyDescent="0.25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</row>
    <row r="58" spans="1:20" x14ac:dyDescent="0.25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</row>
    <row r="59" spans="1:20" x14ac:dyDescent="0.25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</row>
    <row r="60" spans="1:20" x14ac:dyDescent="0.25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</row>
    <row r="61" spans="1:20" x14ac:dyDescent="0.25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</row>
    <row r="62" spans="1:20" x14ac:dyDescent="0.25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</row>
    <row r="63" spans="1:20" x14ac:dyDescent="0.25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</row>
    <row r="64" spans="1:20" x14ac:dyDescent="0.25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</row>
    <row r="65" spans="1:14" x14ac:dyDescent="0.25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</row>
    <row r="66" spans="1:14" x14ac:dyDescent="0.25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</row>
    <row r="67" spans="1:14" x14ac:dyDescent="0.25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</row>
    <row r="68" spans="1:14" x14ac:dyDescent="0.25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</row>
    <row r="69" spans="1:14" x14ac:dyDescent="0.25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</row>
    <row r="70" spans="1:14" x14ac:dyDescent="0.25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</row>
    <row r="71" spans="1:14" x14ac:dyDescent="0.25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</row>
    <row r="72" spans="1:14" x14ac:dyDescent="0.25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</row>
    <row r="73" spans="1:14" x14ac:dyDescent="0.25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</row>
    <row r="74" spans="1:14" x14ac:dyDescent="0.25">
      <c r="A74" s="105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</row>
    <row r="75" spans="1:14" x14ac:dyDescent="0.25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</row>
    <row r="76" spans="1:14" x14ac:dyDescent="0.25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</row>
    <row r="77" spans="1:14" x14ac:dyDescent="0.25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</row>
    <row r="78" spans="1:14" x14ac:dyDescent="0.25">
      <c r="A78" s="105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</row>
    <row r="79" spans="1:14" x14ac:dyDescent="0.25">
      <c r="A79" s="105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</row>
    <row r="80" spans="1:14" x14ac:dyDescent="0.25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</row>
    <row r="81" spans="1:14" x14ac:dyDescent="0.25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</row>
    <row r="82" spans="1:14" x14ac:dyDescent="0.25">
      <c r="A82" s="105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</row>
    <row r="83" spans="1:14" x14ac:dyDescent="0.25">
      <c r="A83" s="105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</row>
    <row r="84" spans="1:14" x14ac:dyDescent="0.25">
      <c r="A84" s="105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</row>
    <row r="85" spans="1:14" x14ac:dyDescent="0.25">
      <c r="A85" s="105"/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</row>
    <row r="86" spans="1:14" x14ac:dyDescent="0.25">
      <c r="A86" s="105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</row>
    <row r="87" spans="1:14" x14ac:dyDescent="0.25">
      <c r="A87" s="105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</row>
    <row r="88" spans="1:14" x14ac:dyDescent="0.25">
      <c r="A88" s="105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</row>
    <row r="89" spans="1:14" x14ac:dyDescent="0.25">
      <c r="A89" s="105"/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</row>
    <row r="90" spans="1:14" x14ac:dyDescent="0.25">
      <c r="A90" s="105"/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</row>
    <row r="91" spans="1:14" x14ac:dyDescent="0.25">
      <c r="A91" s="105"/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</row>
    <row r="92" spans="1:14" x14ac:dyDescent="0.25">
      <c r="A92" s="105"/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</row>
    <row r="93" spans="1:14" x14ac:dyDescent="0.25">
      <c r="A93" s="105"/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</row>
    <row r="94" spans="1:14" x14ac:dyDescent="0.25">
      <c r="A94" s="105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</row>
    <row r="95" spans="1:14" x14ac:dyDescent="0.25">
      <c r="A95" s="105"/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</row>
    <row r="96" spans="1:14" x14ac:dyDescent="0.25">
      <c r="A96" s="105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</row>
    <row r="97" spans="1:14" x14ac:dyDescent="0.25">
      <c r="A97" s="105"/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</row>
    <row r="98" spans="1:14" x14ac:dyDescent="0.25">
      <c r="A98" s="105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</row>
    <row r="99" spans="1:14" x14ac:dyDescent="0.25">
      <c r="A99" s="105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</row>
    <row r="100" spans="1:14" x14ac:dyDescent="0.25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</row>
    <row r="101" spans="1:14" x14ac:dyDescent="0.25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</row>
    <row r="102" spans="1:14" x14ac:dyDescent="0.25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</row>
    <row r="103" spans="1:14" x14ac:dyDescent="0.25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</row>
    <row r="104" spans="1:14" x14ac:dyDescent="0.25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</row>
    <row r="105" spans="1:14" x14ac:dyDescent="0.25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</row>
    <row r="106" spans="1:14" x14ac:dyDescent="0.25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</row>
    <row r="107" spans="1:14" x14ac:dyDescent="0.25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</row>
    <row r="108" spans="1:14" x14ac:dyDescent="0.25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</row>
    <row r="109" spans="1:14" x14ac:dyDescent="0.25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</row>
    <row r="110" spans="1:14" x14ac:dyDescent="0.25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</row>
    <row r="111" spans="1:14" x14ac:dyDescent="0.25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</row>
    <row r="112" spans="1:14" x14ac:dyDescent="0.25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</row>
    <row r="113" spans="1:14" x14ac:dyDescent="0.25">
      <c r="A113" s="105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</row>
    <row r="114" spans="1:14" x14ac:dyDescent="0.25">
      <c r="A114" s="105"/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</row>
    <row r="115" spans="1:14" x14ac:dyDescent="0.25">
      <c r="A115" s="105"/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</row>
    <row r="116" spans="1:14" x14ac:dyDescent="0.25">
      <c r="A116" s="105"/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</row>
    <row r="117" spans="1:14" x14ac:dyDescent="0.25">
      <c r="A117" s="105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</row>
    <row r="118" spans="1:14" x14ac:dyDescent="0.25">
      <c r="A118" s="105"/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</row>
    <row r="119" spans="1:14" x14ac:dyDescent="0.25">
      <c r="A119" s="105"/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</row>
    <row r="120" spans="1:14" x14ac:dyDescent="0.25">
      <c r="A120" s="105"/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</row>
    <row r="121" spans="1:14" x14ac:dyDescent="0.25">
      <c r="A121" s="105"/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</row>
    <row r="122" spans="1:14" x14ac:dyDescent="0.25">
      <c r="A122" s="105"/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</row>
    <row r="123" spans="1:14" x14ac:dyDescent="0.25">
      <c r="A123" s="105"/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</row>
    <row r="124" spans="1:14" x14ac:dyDescent="0.25">
      <c r="A124" s="105"/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</row>
    <row r="125" spans="1:14" x14ac:dyDescent="0.25">
      <c r="A125" s="105"/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</row>
    <row r="126" spans="1:14" x14ac:dyDescent="0.25">
      <c r="A126" s="105"/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</row>
    <row r="127" spans="1:14" x14ac:dyDescent="0.25">
      <c r="A127" s="105"/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</row>
    <row r="128" spans="1:14" x14ac:dyDescent="0.25">
      <c r="A128" s="105"/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</row>
    <row r="129" spans="1:14" x14ac:dyDescent="0.25">
      <c r="A129" s="105"/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</row>
    <row r="130" spans="1:14" x14ac:dyDescent="0.25">
      <c r="A130" s="105"/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</row>
    <row r="131" spans="1:14" x14ac:dyDescent="0.25">
      <c r="A131" s="105"/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</row>
    <row r="132" spans="1:14" x14ac:dyDescent="0.25">
      <c r="A132" s="105"/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</row>
    <row r="133" spans="1:14" x14ac:dyDescent="0.25">
      <c r="A133" s="105"/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</row>
    <row r="134" spans="1:14" x14ac:dyDescent="0.25">
      <c r="A134" s="105"/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</row>
    <row r="135" spans="1:14" x14ac:dyDescent="0.25">
      <c r="A135" s="105"/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</row>
    <row r="136" spans="1:14" x14ac:dyDescent="0.25">
      <c r="A136" s="105"/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</row>
    <row r="137" spans="1:14" x14ac:dyDescent="0.25">
      <c r="A137" s="105"/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</row>
    <row r="138" spans="1:14" x14ac:dyDescent="0.25">
      <c r="A138" s="105"/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</row>
    <row r="139" spans="1:14" x14ac:dyDescent="0.25">
      <c r="A139" s="105"/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</row>
    <row r="140" spans="1:14" x14ac:dyDescent="0.25">
      <c r="A140" s="105"/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</row>
    <row r="141" spans="1:14" x14ac:dyDescent="0.25">
      <c r="A141" s="105"/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</row>
    <row r="142" spans="1:14" x14ac:dyDescent="0.25">
      <c r="A142" s="105"/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</row>
    <row r="143" spans="1:14" x14ac:dyDescent="0.25">
      <c r="A143" s="105"/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</row>
    <row r="144" spans="1:14" x14ac:dyDescent="0.25">
      <c r="A144" s="105"/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</row>
    <row r="145" spans="1:14" x14ac:dyDescent="0.25">
      <c r="A145" s="105"/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</row>
    <row r="146" spans="1:14" x14ac:dyDescent="0.25">
      <c r="A146" s="105"/>
      <c r="B146" s="10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</row>
    <row r="147" spans="1:14" x14ac:dyDescent="0.25">
      <c r="A147" s="105"/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</row>
    <row r="148" spans="1:14" x14ac:dyDescent="0.25">
      <c r="A148" s="105"/>
      <c r="B148" s="10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</row>
    <row r="149" spans="1:14" x14ac:dyDescent="0.25">
      <c r="A149" s="105"/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</row>
    <row r="150" spans="1:14" x14ac:dyDescent="0.25">
      <c r="A150" s="105"/>
      <c r="B150" s="105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</row>
    <row r="151" spans="1:14" x14ac:dyDescent="0.25">
      <c r="A151" s="105"/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</row>
    <row r="152" spans="1:14" x14ac:dyDescent="0.25">
      <c r="A152" s="105"/>
      <c r="B152" s="10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</row>
    <row r="153" spans="1:14" x14ac:dyDescent="0.25">
      <c r="A153" s="105"/>
      <c r="B153" s="10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</row>
    <row r="154" spans="1:14" x14ac:dyDescent="0.25">
      <c r="A154" s="105"/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</row>
    <row r="155" spans="1:14" x14ac:dyDescent="0.25">
      <c r="A155" s="105"/>
      <c r="B155" s="105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</row>
    <row r="156" spans="1:14" x14ac:dyDescent="0.25">
      <c r="A156" s="105"/>
      <c r="B156" s="105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</row>
    <row r="157" spans="1:14" x14ac:dyDescent="0.25">
      <c r="A157" s="105"/>
      <c r="B157" s="105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</row>
    <row r="158" spans="1:14" x14ac:dyDescent="0.25">
      <c r="A158" s="105"/>
      <c r="B158" s="10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</row>
    <row r="159" spans="1:14" x14ac:dyDescent="0.25">
      <c r="A159" s="105"/>
      <c r="B159" s="105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</row>
    <row r="160" spans="1:14" x14ac:dyDescent="0.25">
      <c r="A160" s="105"/>
      <c r="B160" s="10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</row>
    <row r="161" spans="1:14" x14ac:dyDescent="0.25">
      <c r="A161" s="105"/>
      <c r="B161" s="105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</row>
    <row r="162" spans="1:14" x14ac:dyDescent="0.25">
      <c r="A162" s="105"/>
      <c r="B162" s="10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</row>
    <row r="163" spans="1:14" x14ac:dyDescent="0.25">
      <c r="A163" s="105"/>
      <c r="B163" s="105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</row>
    <row r="164" spans="1:14" x14ac:dyDescent="0.25">
      <c r="A164" s="105"/>
      <c r="B164" s="105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</row>
    <row r="165" spans="1:14" x14ac:dyDescent="0.25">
      <c r="A165" s="105"/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</row>
    <row r="166" spans="1:14" x14ac:dyDescent="0.25">
      <c r="A166" s="105"/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</row>
    <row r="167" spans="1:14" x14ac:dyDescent="0.25">
      <c r="A167" s="105"/>
      <c r="B167" s="10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</row>
    <row r="168" spans="1:14" x14ac:dyDescent="0.25">
      <c r="A168" s="105"/>
      <c r="B168" s="105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</row>
    <row r="169" spans="1:14" x14ac:dyDescent="0.25">
      <c r="A169" s="105"/>
      <c r="B169" s="105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</row>
    <row r="170" spans="1:14" x14ac:dyDescent="0.25">
      <c r="A170" s="105"/>
      <c r="B170" s="105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</row>
    <row r="171" spans="1:14" x14ac:dyDescent="0.25">
      <c r="A171" s="105"/>
      <c r="B171" s="10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</row>
    <row r="172" spans="1:14" x14ac:dyDescent="0.25">
      <c r="A172" s="105"/>
      <c r="B172" s="10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</row>
    <row r="173" spans="1:14" x14ac:dyDescent="0.25">
      <c r="A173" s="105"/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</row>
    <row r="174" spans="1:14" x14ac:dyDescent="0.25">
      <c r="A174" s="105"/>
      <c r="B174" s="10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</row>
    <row r="175" spans="1:14" x14ac:dyDescent="0.25">
      <c r="A175" s="105"/>
      <c r="B175" s="105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</row>
    <row r="176" spans="1:14" x14ac:dyDescent="0.25">
      <c r="A176" s="105"/>
      <c r="B176" s="10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</row>
    <row r="177" spans="1:14" x14ac:dyDescent="0.25">
      <c r="A177" s="105"/>
      <c r="B177" s="105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</row>
    <row r="178" spans="1:14" x14ac:dyDescent="0.25">
      <c r="A178" s="105"/>
      <c r="B178" s="105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</row>
    <row r="179" spans="1:14" x14ac:dyDescent="0.25">
      <c r="A179" s="105"/>
      <c r="B179" s="105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</row>
    <row r="180" spans="1:14" x14ac:dyDescent="0.25">
      <c r="A180" s="105"/>
      <c r="B180" s="105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</row>
    <row r="181" spans="1:14" x14ac:dyDescent="0.25">
      <c r="A181" s="105"/>
      <c r="B181" s="105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</row>
    <row r="182" spans="1:14" x14ac:dyDescent="0.25">
      <c r="A182" s="105"/>
      <c r="B182" s="105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</row>
    <row r="183" spans="1:14" x14ac:dyDescent="0.25">
      <c r="A183" s="105"/>
      <c r="B183" s="105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</row>
    <row r="184" spans="1:14" x14ac:dyDescent="0.25">
      <c r="A184" s="105"/>
      <c r="B184" s="105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</row>
    <row r="185" spans="1:14" x14ac:dyDescent="0.25">
      <c r="A185" s="105"/>
      <c r="B185" s="10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</row>
    <row r="186" spans="1:14" x14ac:dyDescent="0.25">
      <c r="A186" s="105"/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</row>
    <row r="187" spans="1:14" x14ac:dyDescent="0.25">
      <c r="A187" s="105"/>
      <c r="B187" s="10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</row>
    <row r="188" spans="1:14" x14ac:dyDescent="0.25">
      <c r="A188" s="105"/>
      <c r="B188" s="105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</row>
    <row r="189" spans="1:14" x14ac:dyDescent="0.25">
      <c r="A189" s="105"/>
      <c r="B189" s="105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</row>
    <row r="190" spans="1:14" x14ac:dyDescent="0.25">
      <c r="A190" s="105"/>
      <c r="B190" s="105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</row>
    <row r="191" spans="1:14" x14ac:dyDescent="0.25">
      <c r="A191" s="105"/>
      <c r="B191" s="105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</row>
    <row r="192" spans="1:14" x14ac:dyDescent="0.25">
      <c r="A192" s="105"/>
      <c r="B192" s="105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</row>
    <row r="193" spans="1:14" x14ac:dyDescent="0.25">
      <c r="A193" s="105"/>
      <c r="B193" s="10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</row>
    <row r="194" spans="1:14" x14ac:dyDescent="0.25">
      <c r="A194" s="105"/>
      <c r="B194" s="10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</row>
    <row r="195" spans="1:14" x14ac:dyDescent="0.25">
      <c r="A195" s="105"/>
      <c r="B195" s="105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</row>
    <row r="196" spans="1:14" x14ac:dyDescent="0.25">
      <c r="A196" s="105"/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</row>
    <row r="197" spans="1:14" x14ac:dyDescent="0.25">
      <c r="A197" s="105"/>
      <c r="B197" s="10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</row>
    <row r="198" spans="1:14" x14ac:dyDescent="0.25">
      <c r="A198" s="105"/>
      <c r="B198" s="10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</row>
    <row r="199" spans="1:14" x14ac:dyDescent="0.25">
      <c r="A199" s="105"/>
      <c r="B199" s="10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</row>
    <row r="200" spans="1:14" x14ac:dyDescent="0.25">
      <c r="A200" s="105"/>
      <c r="B200" s="10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</row>
    <row r="201" spans="1:14" x14ac:dyDescent="0.25">
      <c r="A201" s="105"/>
      <c r="B201" s="10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</row>
    <row r="202" spans="1:14" x14ac:dyDescent="0.25">
      <c r="A202" s="105"/>
      <c r="B202" s="105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</row>
    <row r="203" spans="1:14" x14ac:dyDescent="0.25">
      <c r="A203" s="105"/>
      <c r="B203" s="105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</row>
    <row r="204" spans="1:14" x14ac:dyDescent="0.25">
      <c r="A204" s="105"/>
      <c r="B204" s="105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</row>
    <row r="205" spans="1:14" x14ac:dyDescent="0.25">
      <c r="A205" s="105"/>
      <c r="B205" s="105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</row>
    <row r="206" spans="1:14" x14ac:dyDescent="0.25">
      <c r="A206" s="105"/>
      <c r="B206" s="105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</row>
    <row r="207" spans="1:14" x14ac:dyDescent="0.25">
      <c r="A207" s="105"/>
      <c r="B207" s="105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</row>
    <row r="208" spans="1:14" x14ac:dyDescent="0.25">
      <c r="A208" s="105"/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</row>
    <row r="209" spans="1:14" x14ac:dyDescent="0.25">
      <c r="A209" s="105"/>
      <c r="B209" s="105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</row>
    <row r="210" spans="1:14" x14ac:dyDescent="0.25">
      <c r="A210" s="105"/>
      <c r="B210" s="105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</row>
    <row r="211" spans="1:14" x14ac:dyDescent="0.25">
      <c r="A211" s="105"/>
      <c r="B211" s="105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</row>
    <row r="212" spans="1:14" x14ac:dyDescent="0.25">
      <c r="A212" s="105"/>
      <c r="B212" s="105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</row>
    <row r="213" spans="1:14" x14ac:dyDescent="0.25">
      <c r="A213" s="105"/>
      <c r="B213" s="105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</row>
    <row r="214" spans="1:14" x14ac:dyDescent="0.25">
      <c r="A214" s="105"/>
      <c r="B214" s="105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</row>
    <row r="215" spans="1:14" x14ac:dyDescent="0.25">
      <c r="A215" s="105"/>
      <c r="B215" s="105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</row>
    <row r="216" spans="1:14" x14ac:dyDescent="0.25">
      <c r="A216" s="105"/>
      <c r="B216" s="105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</row>
    <row r="217" spans="1:14" x14ac:dyDescent="0.25">
      <c r="A217" s="105"/>
      <c r="B217" s="105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</row>
    <row r="218" spans="1:14" x14ac:dyDescent="0.25">
      <c r="A218" s="105"/>
      <c r="B218" s="105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</row>
    <row r="219" spans="1:14" x14ac:dyDescent="0.25">
      <c r="A219" s="105"/>
      <c r="B219" s="105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</row>
    <row r="220" spans="1:14" x14ac:dyDescent="0.25">
      <c r="A220" s="105"/>
      <c r="B220" s="105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</row>
    <row r="221" spans="1:14" x14ac:dyDescent="0.25">
      <c r="A221" s="105"/>
      <c r="B221" s="105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</row>
    <row r="222" spans="1:14" x14ac:dyDescent="0.25">
      <c r="A222" s="105"/>
      <c r="B222" s="105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</row>
    <row r="223" spans="1:14" x14ac:dyDescent="0.25">
      <c r="A223" s="105"/>
      <c r="B223" s="105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</row>
    <row r="224" spans="1:14" x14ac:dyDescent="0.25">
      <c r="A224" s="105"/>
      <c r="B224" s="105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</row>
    <row r="225" spans="1:14" x14ac:dyDescent="0.25">
      <c r="A225" s="105"/>
      <c r="B225" s="105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</row>
    <row r="226" spans="1:14" x14ac:dyDescent="0.25">
      <c r="A226" s="105"/>
      <c r="B226" s="105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</row>
    <row r="227" spans="1:14" x14ac:dyDescent="0.25">
      <c r="A227" s="105"/>
      <c r="B227" s="105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</row>
    <row r="228" spans="1:14" x14ac:dyDescent="0.25">
      <c r="A228" s="105"/>
      <c r="B228" s="105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</row>
    <row r="229" spans="1:14" x14ac:dyDescent="0.25">
      <c r="A229" s="105"/>
      <c r="B229" s="105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</row>
    <row r="230" spans="1:14" x14ac:dyDescent="0.25">
      <c r="A230" s="105"/>
      <c r="B230" s="105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</row>
    <row r="231" spans="1:14" x14ac:dyDescent="0.25">
      <c r="A231" s="105"/>
      <c r="B231" s="105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</row>
    <row r="232" spans="1:14" x14ac:dyDescent="0.25">
      <c r="A232" s="105"/>
      <c r="B232" s="105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</row>
    <row r="233" spans="1:14" x14ac:dyDescent="0.25">
      <c r="A233" s="105"/>
      <c r="B233" s="105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</row>
    <row r="234" spans="1:14" x14ac:dyDescent="0.25">
      <c r="A234" s="105"/>
      <c r="B234" s="105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</row>
    <row r="235" spans="1:14" x14ac:dyDescent="0.25">
      <c r="A235" s="105"/>
      <c r="B235" s="105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</row>
    <row r="236" spans="1:14" x14ac:dyDescent="0.25">
      <c r="A236" s="105"/>
      <c r="B236" s="105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</row>
    <row r="237" spans="1:14" x14ac:dyDescent="0.25">
      <c r="A237" s="105"/>
      <c r="B237" s="105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</row>
    <row r="238" spans="1:14" x14ac:dyDescent="0.25">
      <c r="A238" s="105"/>
      <c r="B238" s="105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</row>
    <row r="239" spans="1:14" x14ac:dyDescent="0.25">
      <c r="A239" s="105"/>
      <c r="B239" s="105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</row>
    <row r="240" spans="1:14" x14ac:dyDescent="0.25">
      <c r="A240" s="105"/>
      <c r="B240" s="105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</row>
    <row r="241" spans="1:14" x14ac:dyDescent="0.25">
      <c r="A241" s="105"/>
      <c r="B241" s="105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</row>
    <row r="242" spans="1:14" x14ac:dyDescent="0.25">
      <c r="A242" s="105"/>
      <c r="B242" s="105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</row>
    <row r="243" spans="1:14" x14ac:dyDescent="0.25">
      <c r="A243" s="105"/>
      <c r="B243" s="105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</row>
    <row r="244" spans="1:14" x14ac:dyDescent="0.25">
      <c r="A244" s="105"/>
      <c r="B244" s="105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</row>
    <row r="245" spans="1:14" x14ac:dyDescent="0.25">
      <c r="A245" s="105"/>
      <c r="B245" s="105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</row>
    <row r="246" spans="1:14" x14ac:dyDescent="0.25">
      <c r="A246" s="105"/>
      <c r="B246" s="105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</row>
    <row r="247" spans="1:14" x14ac:dyDescent="0.25">
      <c r="A247" s="105"/>
      <c r="B247" s="105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</row>
    <row r="248" spans="1:14" x14ac:dyDescent="0.25">
      <c r="A248" s="105"/>
      <c r="B248" s="105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</row>
    <row r="249" spans="1:14" x14ac:dyDescent="0.25">
      <c r="A249" s="105"/>
      <c r="B249" s="105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</row>
    <row r="250" spans="1:14" x14ac:dyDescent="0.25">
      <c r="A250" s="105"/>
      <c r="B250" s="105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</row>
    <row r="251" spans="1:14" x14ac:dyDescent="0.25">
      <c r="A251" s="105"/>
      <c r="B251" s="105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</row>
    <row r="252" spans="1:14" x14ac:dyDescent="0.25">
      <c r="A252" s="105"/>
      <c r="B252" s="105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</row>
    <row r="253" spans="1:14" x14ac:dyDescent="0.25">
      <c r="A253" s="105"/>
      <c r="B253" s="105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</row>
    <row r="254" spans="1:14" x14ac:dyDescent="0.25">
      <c r="A254" s="105"/>
      <c r="B254" s="105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</row>
    <row r="255" spans="1:14" x14ac:dyDescent="0.25">
      <c r="A255" s="105"/>
      <c r="B255" s="105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</row>
    <row r="256" spans="1:14" x14ac:dyDescent="0.25">
      <c r="A256" s="105"/>
      <c r="B256" s="105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</row>
    <row r="257" spans="1:14" x14ac:dyDescent="0.25">
      <c r="A257" s="105"/>
      <c r="B257" s="105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</row>
    <row r="258" spans="1:14" x14ac:dyDescent="0.25">
      <c r="A258" s="105"/>
      <c r="B258" s="105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</row>
    <row r="259" spans="1:14" x14ac:dyDescent="0.25">
      <c r="A259" s="105"/>
      <c r="B259" s="105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</row>
    <row r="260" spans="1:14" x14ac:dyDescent="0.25">
      <c r="A260" s="105"/>
      <c r="B260" s="105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</row>
    <row r="261" spans="1:14" x14ac:dyDescent="0.25">
      <c r="A261" s="105"/>
      <c r="B261" s="105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</row>
    <row r="262" spans="1:14" x14ac:dyDescent="0.25">
      <c r="A262" s="105"/>
      <c r="B262" s="105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</row>
    <row r="263" spans="1:14" x14ac:dyDescent="0.25">
      <c r="A263" s="105"/>
      <c r="B263" s="105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</row>
    <row r="264" spans="1:14" x14ac:dyDescent="0.25">
      <c r="A264" s="105"/>
      <c r="B264" s="105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</row>
    <row r="265" spans="1:14" x14ac:dyDescent="0.25">
      <c r="A265" s="105"/>
      <c r="B265" s="105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</row>
    <row r="266" spans="1:14" x14ac:dyDescent="0.25">
      <c r="A266" s="105"/>
      <c r="B266" s="105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</row>
    <row r="267" spans="1:14" x14ac:dyDescent="0.25">
      <c r="A267" s="105"/>
      <c r="B267" s="105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</row>
    <row r="268" spans="1:14" x14ac:dyDescent="0.25">
      <c r="A268" s="105"/>
      <c r="B268" s="105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</row>
    <row r="269" spans="1:14" x14ac:dyDescent="0.25">
      <c r="A269" s="105"/>
      <c r="B269" s="105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</row>
    <row r="270" spans="1:14" x14ac:dyDescent="0.25">
      <c r="A270" s="105"/>
      <c r="B270" s="105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</row>
    <row r="271" spans="1:14" x14ac:dyDescent="0.25">
      <c r="A271" s="105"/>
      <c r="B271" s="105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</row>
    <row r="272" spans="1:14" x14ac:dyDescent="0.25">
      <c r="A272" s="105"/>
      <c r="B272" s="105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</row>
    <row r="273" spans="1:14" x14ac:dyDescent="0.25">
      <c r="A273" s="105"/>
      <c r="B273" s="105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</row>
    <row r="274" spans="1:14" x14ac:dyDescent="0.25">
      <c r="A274" s="105"/>
      <c r="B274" s="105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</row>
    <row r="275" spans="1:14" x14ac:dyDescent="0.25">
      <c r="A275" s="105"/>
      <c r="B275" s="105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</row>
    <row r="276" spans="1:14" x14ac:dyDescent="0.25">
      <c r="A276" s="105"/>
      <c r="B276" s="105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</row>
    <row r="277" spans="1:14" x14ac:dyDescent="0.25">
      <c r="A277" s="105"/>
      <c r="B277" s="105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</row>
    <row r="278" spans="1:14" x14ac:dyDescent="0.25">
      <c r="A278" s="105"/>
      <c r="B278" s="105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</row>
    <row r="279" spans="1:14" x14ac:dyDescent="0.25">
      <c r="A279" s="105"/>
      <c r="B279" s="105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</row>
    <row r="280" spans="1:14" x14ac:dyDescent="0.25">
      <c r="A280" s="105"/>
      <c r="B280" s="105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</row>
    <row r="281" spans="1:14" x14ac:dyDescent="0.25">
      <c r="A281" s="105"/>
      <c r="B281" s="105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</row>
    <row r="282" spans="1:14" x14ac:dyDescent="0.25">
      <c r="A282" s="105"/>
      <c r="B282" s="105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</row>
    <row r="283" spans="1:14" x14ac:dyDescent="0.25">
      <c r="A283" s="105"/>
      <c r="B283" s="105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</row>
    <row r="284" spans="1:14" x14ac:dyDescent="0.25">
      <c r="A284" s="105"/>
      <c r="B284" s="105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</row>
    <row r="285" spans="1:14" x14ac:dyDescent="0.25">
      <c r="A285" s="105"/>
      <c r="B285" s="105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</row>
    <row r="286" spans="1:14" x14ac:dyDescent="0.25">
      <c r="A286" s="105"/>
      <c r="B286" s="105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</row>
    <row r="287" spans="1:14" x14ac:dyDescent="0.25">
      <c r="A287" s="105"/>
      <c r="B287" s="105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</row>
    <row r="288" spans="1:14" x14ac:dyDescent="0.25">
      <c r="A288" s="105"/>
      <c r="B288" s="105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</row>
    <row r="289" spans="1:14" x14ac:dyDescent="0.25">
      <c r="A289" s="105"/>
      <c r="B289" s="105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</row>
    <row r="290" spans="1:14" x14ac:dyDescent="0.25">
      <c r="A290" s="105"/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</row>
    <row r="291" spans="1:14" x14ac:dyDescent="0.25">
      <c r="A291" s="105"/>
      <c r="B291" s="105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</row>
    <row r="292" spans="1:14" x14ac:dyDescent="0.25">
      <c r="A292" s="105"/>
      <c r="B292" s="105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</row>
    <row r="293" spans="1:14" x14ac:dyDescent="0.25">
      <c r="A293" s="105"/>
      <c r="B293" s="105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</row>
    <row r="294" spans="1:14" x14ac:dyDescent="0.25">
      <c r="A294" s="105"/>
      <c r="B294" s="105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</row>
    <row r="295" spans="1:14" x14ac:dyDescent="0.25">
      <c r="A295" s="105"/>
      <c r="B295" s="105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</row>
    <row r="296" spans="1:14" x14ac:dyDescent="0.25">
      <c r="A296" s="105"/>
      <c r="B296" s="105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</row>
    <row r="297" spans="1:14" x14ac:dyDescent="0.25">
      <c r="A297" s="105"/>
      <c r="B297" s="105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</row>
    <row r="298" spans="1:14" x14ac:dyDescent="0.25">
      <c r="A298" s="105"/>
      <c r="B298" s="105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</row>
    <row r="299" spans="1:14" x14ac:dyDescent="0.25">
      <c r="A299" s="105"/>
      <c r="B299" s="105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</row>
    <row r="300" spans="1:14" x14ac:dyDescent="0.25">
      <c r="A300" s="105"/>
      <c r="B300" s="105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</row>
    <row r="301" spans="1:14" x14ac:dyDescent="0.25">
      <c r="A301" s="105"/>
      <c r="B301" s="105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</row>
    <row r="302" spans="1:14" x14ac:dyDescent="0.25">
      <c r="A302" s="105"/>
      <c r="B302" s="105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</row>
    <row r="303" spans="1:14" x14ac:dyDescent="0.25">
      <c r="A303" s="105"/>
      <c r="B303" s="105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</row>
    <row r="304" spans="1:14" x14ac:dyDescent="0.25">
      <c r="A304" s="105"/>
      <c r="B304" s="105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</row>
    <row r="305" spans="1:14" x14ac:dyDescent="0.25">
      <c r="A305" s="105"/>
      <c r="B305" s="105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</row>
    <row r="306" spans="1:14" x14ac:dyDescent="0.25">
      <c r="A306" s="105"/>
      <c r="B306" s="105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</row>
    <row r="307" spans="1:14" x14ac:dyDescent="0.25">
      <c r="A307" s="105"/>
      <c r="B307" s="105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</row>
    <row r="308" spans="1:14" x14ac:dyDescent="0.25">
      <c r="A308" s="105"/>
      <c r="B308" s="105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</row>
    <row r="309" spans="1:14" x14ac:dyDescent="0.25">
      <c r="A309" s="105"/>
      <c r="B309" s="105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</row>
    <row r="310" spans="1:14" x14ac:dyDescent="0.25">
      <c r="A310" s="105"/>
      <c r="B310" s="105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</row>
    <row r="311" spans="1:14" x14ac:dyDescent="0.25">
      <c r="A311" s="105"/>
      <c r="B311" s="105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</row>
    <row r="312" spans="1:14" x14ac:dyDescent="0.25">
      <c r="A312" s="105"/>
      <c r="B312" s="105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</row>
    <row r="313" spans="1:14" x14ac:dyDescent="0.25">
      <c r="A313" s="105"/>
      <c r="B313" s="105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</row>
    <row r="314" spans="1:14" x14ac:dyDescent="0.25">
      <c r="A314" s="105"/>
      <c r="B314" s="105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</row>
    <row r="315" spans="1:14" x14ac:dyDescent="0.25">
      <c r="A315" s="105"/>
      <c r="B315" s="105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</row>
    <row r="316" spans="1:14" x14ac:dyDescent="0.25">
      <c r="A316" s="105"/>
      <c r="B316" s="105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</row>
    <row r="317" spans="1:14" x14ac:dyDescent="0.25">
      <c r="A317" s="105"/>
      <c r="B317" s="105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</row>
    <row r="318" spans="1:14" x14ac:dyDescent="0.25">
      <c r="A318" s="105"/>
      <c r="B318" s="105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</row>
    <row r="319" spans="1:14" x14ac:dyDescent="0.25">
      <c r="A319" s="105"/>
      <c r="B319" s="105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</row>
    <row r="320" spans="1:14" x14ac:dyDescent="0.25">
      <c r="A320" s="105"/>
      <c r="B320" s="105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</row>
    <row r="321" spans="1:14" x14ac:dyDescent="0.25">
      <c r="A321" s="105"/>
      <c r="B321" s="105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</row>
    <row r="322" spans="1:14" x14ac:dyDescent="0.25">
      <c r="A322" s="105"/>
      <c r="B322" s="105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</row>
    <row r="323" spans="1:14" x14ac:dyDescent="0.25">
      <c r="A323" s="105"/>
      <c r="B323" s="105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</row>
    <row r="324" spans="1:14" x14ac:dyDescent="0.25">
      <c r="A324" s="105"/>
      <c r="B324" s="105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</row>
    <row r="325" spans="1:14" x14ac:dyDescent="0.25">
      <c r="A325" s="105"/>
      <c r="B325" s="105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</row>
    <row r="326" spans="1:14" x14ac:dyDescent="0.25">
      <c r="A326" s="105"/>
      <c r="B326" s="105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</row>
    <row r="327" spans="1:14" x14ac:dyDescent="0.25">
      <c r="A327" s="105"/>
      <c r="B327" s="105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</row>
    <row r="328" spans="1:14" x14ac:dyDescent="0.25">
      <c r="A328" s="105"/>
      <c r="B328" s="105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</row>
    <row r="329" spans="1:14" x14ac:dyDescent="0.25">
      <c r="A329" s="105"/>
      <c r="B329" s="105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</row>
    <row r="330" spans="1:14" x14ac:dyDescent="0.25">
      <c r="A330" s="105"/>
      <c r="B330" s="105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</row>
    <row r="331" spans="1:14" x14ac:dyDescent="0.25">
      <c r="A331" s="105"/>
      <c r="B331" s="105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</row>
    <row r="332" spans="1:14" x14ac:dyDescent="0.25">
      <c r="A332" s="105"/>
      <c r="B332" s="105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</row>
    <row r="333" spans="1:14" x14ac:dyDescent="0.25">
      <c r="A333" s="105"/>
      <c r="B333" s="105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</row>
    <row r="334" spans="1:14" x14ac:dyDescent="0.25">
      <c r="A334" s="105"/>
      <c r="B334" s="105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</row>
    <row r="335" spans="1:14" x14ac:dyDescent="0.25">
      <c r="A335" s="105"/>
      <c r="B335" s="105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</row>
    <row r="336" spans="1:14" x14ac:dyDescent="0.25">
      <c r="A336" s="105"/>
      <c r="B336" s="105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</row>
    <row r="337" spans="1:14" x14ac:dyDescent="0.25">
      <c r="A337" s="105"/>
      <c r="B337" s="105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</row>
    <row r="338" spans="1:14" x14ac:dyDescent="0.25">
      <c r="A338" s="105"/>
      <c r="B338" s="105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</row>
    <row r="339" spans="1:14" x14ac:dyDescent="0.25">
      <c r="A339" s="105"/>
      <c r="B339" s="105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</row>
    <row r="340" spans="1:14" x14ac:dyDescent="0.25">
      <c r="A340" s="105"/>
      <c r="B340" s="105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</row>
    <row r="341" spans="1:14" x14ac:dyDescent="0.25">
      <c r="A341" s="105"/>
      <c r="B341" s="105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</row>
    <row r="342" spans="1:14" x14ac:dyDescent="0.25">
      <c r="A342" s="105"/>
      <c r="B342" s="105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</row>
    <row r="343" spans="1:14" x14ac:dyDescent="0.25">
      <c r="A343" s="105"/>
      <c r="B343" s="105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</row>
    <row r="344" spans="1:14" x14ac:dyDescent="0.25">
      <c r="A344" s="105"/>
      <c r="B344" s="105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</row>
    <row r="345" spans="1:14" x14ac:dyDescent="0.25">
      <c r="A345" s="105"/>
      <c r="B345" s="105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</row>
    <row r="346" spans="1:14" x14ac:dyDescent="0.25">
      <c r="A346" s="105"/>
      <c r="B346" s="105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</row>
    <row r="347" spans="1:14" x14ac:dyDescent="0.25">
      <c r="A347" s="105"/>
      <c r="B347" s="105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</row>
    <row r="348" spans="1:14" x14ac:dyDescent="0.25">
      <c r="A348" s="105"/>
      <c r="B348" s="105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</row>
    <row r="349" spans="1:14" x14ac:dyDescent="0.25">
      <c r="A349" s="105"/>
      <c r="B349" s="105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</row>
    <row r="350" spans="1:14" x14ac:dyDescent="0.25">
      <c r="A350" s="105"/>
      <c r="B350" s="105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</row>
    <row r="351" spans="1:14" x14ac:dyDescent="0.25">
      <c r="A351" s="105"/>
      <c r="B351" s="105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</row>
    <row r="352" spans="1:14" x14ac:dyDescent="0.25">
      <c r="A352" s="105"/>
      <c r="B352" s="105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</row>
    <row r="353" spans="1:14" x14ac:dyDescent="0.25">
      <c r="A353" s="105"/>
      <c r="B353" s="105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</row>
    <row r="354" spans="1:14" x14ac:dyDescent="0.25">
      <c r="A354" s="105"/>
      <c r="B354" s="105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</row>
    <row r="355" spans="1:14" x14ac:dyDescent="0.25">
      <c r="A355" s="105"/>
      <c r="B355" s="105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</row>
    <row r="356" spans="1:14" x14ac:dyDescent="0.25">
      <c r="A356" s="105"/>
      <c r="B356" s="105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</row>
    <row r="357" spans="1:14" x14ac:dyDescent="0.25">
      <c r="A357" s="105"/>
      <c r="B357" s="105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</row>
    <row r="358" spans="1:14" x14ac:dyDescent="0.25">
      <c r="A358" s="105"/>
      <c r="B358" s="105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</row>
    <row r="359" spans="1:14" x14ac:dyDescent="0.25">
      <c r="A359" s="105"/>
      <c r="B359" s="105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</row>
    <row r="360" spans="1:14" x14ac:dyDescent="0.25">
      <c r="A360" s="105"/>
      <c r="B360" s="105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</row>
    <row r="361" spans="1:14" x14ac:dyDescent="0.25">
      <c r="A361" s="105"/>
      <c r="B361" s="105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</row>
    <row r="362" spans="1:14" x14ac:dyDescent="0.25">
      <c r="A362" s="105"/>
      <c r="B362" s="105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</row>
    <row r="363" spans="1:14" x14ac:dyDescent="0.25">
      <c r="A363" s="105"/>
      <c r="B363" s="105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</row>
    <row r="364" spans="1:14" x14ac:dyDescent="0.25">
      <c r="A364" s="105"/>
      <c r="B364" s="105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</row>
    <row r="365" spans="1:14" x14ac:dyDescent="0.25">
      <c r="A365" s="105"/>
      <c r="B365" s="105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</row>
    <row r="366" spans="1:14" x14ac:dyDescent="0.25">
      <c r="A366" s="105"/>
      <c r="B366" s="105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</row>
    <row r="367" spans="1:14" x14ac:dyDescent="0.25">
      <c r="A367" s="105"/>
      <c r="B367" s="105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</row>
    <row r="368" spans="1:14" x14ac:dyDescent="0.25">
      <c r="A368" s="105"/>
      <c r="B368" s="105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</row>
    <row r="369" spans="1:14" x14ac:dyDescent="0.25">
      <c r="A369" s="105"/>
      <c r="B369" s="105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</row>
    <row r="370" spans="1:14" x14ac:dyDescent="0.25">
      <c r="A370" s="105"/>
      <c r="B370" s="105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</row>
    <row r="371" spans="1:14" x14ac:dyDescent="0.25">
      <c r="A371" s="105"/>
      <c r="B371" s="105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</row>
    <row r="372" spans="1:14" x14ac:dyDescent="0.25">
      <c r="A372" s="105"/>
      <c r="B372" s="105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</row>
    <row r="373" spans="1:14" x14ac:dyDescent="0.25">
      <c r="A373" s="105"/>
      <c r="B373" s="105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</row>
    <row r="374" spans="1:14" x14ac:dyDescent="0.25">
      <c r="A374" s="105"/>
      <c r="B374" s="105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</row>
    <row r="375" spans="1:14" x14ac:dyDescent="0.25">
      <c r="A375" s="105"/>
      <c r="B375" s="105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</row>
    <row r="376" spans="1:14" x14ac:dyDescent="0.25">
      <c r="A376" s="105"/>
      <c r="B376" s="105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</row>
    <row r="377" spans="1:14" x14ac:dyDescent="0.25">
      <c r="A377" s="105"/>
      <c r="B377" s="105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</row>
    <row r="378" spans="1:14" x14ac:dyDescent="0.25">
      <c r="A378" s="105"/>
      <c r="B378" s="105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</row>
    <row r="379" spans="1:14" x14ac:dyDescent="0.25">
      <c r="A379" s="105"/>
      <c r="B379" s="105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</row>
    <row r="380" spans="1:14" x14ac:dyDescent="0.25">
      <c r="A380" s="105"/>
      <c r="B380" s="105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</row>
    <row r="381" spans="1:14" x14ac:dyDescent="0.25">
      <c r="A381" s="105"/>
      <c r="B381" s="105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</row>
    <row r="382" spans="1:14" x14ac:dyDescent="0.25">
      <c r="A382" s="105"/>
      <c r="B382" s="105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</row>
    <row r="383" spans="1:14" x14ac:dyDescent="0.25">
      <c r="A383" s="105"/>
      <c r="B383" s="105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</row>
    <row r="384" spans="1:14" x14ac:dyDescent="0.25">
      <c r="A384" s="105"/>
      <c r="B384" s="105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</row>
    <row r="385" spans="1:14" x14ac:dyDescent="0.25">
      <c r="A385" s="105"/>
      <c r="B385" s="105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</row>
    <row r="386" spans="1:14" x14ac:dyDescent="0.25">
      <c r="A386" s="105"/>
      <c r="B386" s="105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</row>
    <row r="387" spans="1:14" x14ac:dyDescent="0.25">
      <c r="A387" s="105"/>
      <c r="B387" s="105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</row>
    <row r="388" spans="1:14" x14ac:dyDescent="0.25">
      <c r="A388" s="105"/>
      <c r="B388" s="105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</row>
    <row r="389" spans="1:14" x14ac:dyDescent="0.25">
      <c r="A389" s="105"/>
      <c r="B389" s="105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</row>
    <row r="390" spans="1:14" x14ac:dyDescent="0.25">
      <c r="A390" s="105"/>
      <c r="B390" s="105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</row>
    <row r="391" spans="1:14" x14ac:dyDescent="0.25">
      <c r="A391" s="105"/>
      <c r="B391" s="105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</row>
    <row r="392" spans="1:14" x14ac:dyDescent="0.25">
      <c r="A392" s="105"/>
      <c r="B392" s="105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</row>
    <row r="393" spans="1:14" x14ac:dyDescent="0.25">
      <c r="A393" s="105"/>
      <c r="B393" s="105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</row>
    <row r="394" spans="1:14" x14ac:dyDescent="0.25">
      <c r="A394" s="105"/>
      <c r="B394" s="105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</row>
    <row r="395" spans="1:14" x14ac:dyDescent="0.25">
      <c r="A395" s="105"/>
      <c r="B395" s="105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</row>
    <row r="396" spans="1:14" x14ac:dyDescent="0.25">
      <c r="A396" s="105"/>
      <c r="B396" s="105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</row>
    <row r="397" spans="1:14" x14ac:dyDescent="0.25">
      <c r="A397" s="105"/>
      <c r="B397" s="105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</row>
    <row r="398" spans="1:14" x14ac:dyDescent="0.25">
      <c r="A398" s="105"/>
      <c r="B398" s="105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</row>
    <row r="399" spans="1:14" x14ac:dyDescent="0.25">
      <c r="A399" s="105"/>
      <c r="B399" s="105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</row>
    <row r="400" spans="1:14" x14ac:dyDescent="0.25">
      <c r="A400" s="105"/>
      <c r="B400" s="105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</row>
    <row r="401" spans="1:14" x14ac:dyDescent="0.25">
      <c r="A401" s="105"/>
      <c r="B401" s="105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</row>
    <row r="402" spans="1:14" x14ac:dyDescent="0.25">
      <c r="A402" s="105"/>
      <c r="B402" s="105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</row>
    <row r="403" spans="1:14" x14ac:dyDescent="0.25">
      <c r="A403" s="105"/>
      <c r="B403" s="105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</row>
    <row r="404" spans="1:14" x14ac:dyDescent="0.25">
      <c r="A404" s="105"/>
      <c r="B404" s="105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</row>
    <row r="405" spans="1:14" x14ac:dyDescent="0.25">
      <c r="A405" s="105"/>
      <c r="B405" s="105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</row>
    <row r="406" spans="1:14" x14ac:dyDescent="0.25">
      <c r="A406" s="105"/>
      <c r="B406" s="105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</row>
    <row r="407" spans="1:14" x14ac:dyDescent="0.25">
      <c r="A407" s="105"/>
      <c r="B407" s="105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</row>
    <row r="408" spans="1:14" x14ac:dyDescent="0.25">
      <c r="A408" s="105"/>
      <c r="B408" s="105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</row>
    <row r="409" spans="1:14" x14ac:dyDescent="0.25">
      <c r="A409" s="105"/>
      <c r="B409" s="105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</row>
    <row r="410" spans="1:14" x14ac:dyDescent="0.25">
      <c r="A410" s="105"/>
      <c r="B410" s="105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</row>
    <row r="411" spans="1:14" x14ac:dyDescent="0.25">
      <c r="A411" s="105"/>
      <c r="B411" s="105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</row>
    <row r="412" spans="1:14" x14ac:dyDescent="0.25">
      <c r="A412" s="105"/>
      <c r="B412" s="105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</row>
    <row r="413" spans="1:14" x14ac:dyDescent="0.25">
      <c r="A413" s="105"/>
      <c r="B413" s="105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</row>
    <row r="414" spans="1:14" x14ac:dyDescent="0.25">
      <c r="A414" s="105"/>
      <c r="B414" s="105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</row>
    <row r="415" spans="1:14" x14ac:dyDescent="0.25">
      <c r="A415" s="105"/>
      <c r="B415" s="105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</row>
    <row r="416" spans="1:14" x14ac:dyDescent="0.25">
      <c r="A416" s="105"/>
      <c r="B416" s="105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</row>
    <row r="417" spans="1:14" x14ac:dyDescent="0.25">
      <c r="A417" s="105"/>
      <c r="B417" s="105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</row>
    <row r="418" spans="1:14" x14ac:dyDescent="0.25">
      <c r="A418" s="105"/>
      <c r="B418" s="105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</row>
    <row r="419" spans="1:14" x14ac:dyDescent="0.25">
      <c r="A419" s="105"/>
      <c r="B419" s="105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</row>
    <row r="420" spans="1:14" x14ac:dyDescent="0.25">
      <c r="A420" s="105"/>
      <c r="B420" s="105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</row>
    <row r="421" spans="1:14" x14ac:dyDescent="0.25">
      <c r="A421" s="105"/>
      <c r="B421" s="105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</row>
    <row r="422" spans="1:14" x14ac:dyDescent="0.25">
      <c r="A422" s="105"/>
      <c r="B422" s="105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</row>
    <row r="423" spans="1:14" x14ac:dyDescent="0.25">
      <c r="A423" s="105"/>
      <c r="B423" s="105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</row>
    <row r="424" spans="1:14" x14ac:dyDescent="0.25">
      <c r="A424" s="105"/>
      <c r="B424" s="105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</row>
    <row r="425" spans="1:14" x14ac:dyDescent="0.25">
      <c r="A425" s="105"/>
      <c r="B425" s="105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</row>
    <row r="426" spans="1:14" x14ac:dyDescent="0.25">
      <c r="A426" s="105"/>
      <c r="B426" s="105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</row>
    <row r="427" spans="1:14" x14ac:dyDescent="0.25">
      <c r="A427" s="105"/>
      <c r="B427" s="105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</row>
    <row r="428" spans="1:14" x14ac:dyDescent="0.25">
      <c r="A428" s="105"/>
      <c r="B428" s="105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</row>
    <row r="429" spans="1:14" x14ac:dyDescent="0.25">
      <c r="A429" s="105"/>
      <c r="B429" s="105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</row>
    <row r="430" spans="1:14" x14ac:dyDescent="0.25">
      <c r="A430" s="105"/>
      <c r="B430" s="105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</row>
    <row r="431" spans="1:14" x14ac:dyDescent="0.25">
      <c r="A431" s="105"/>
      <c r="B431" s="105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</row>
    <row r="432" spans="1:14" x14ac:dyDescent="0.25">
      <c r="A432" s="105"/>
      <c r="B432" s="105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</row>
    <row r="433" spans="1:14" x14ac:dyDescent="0.25">
      <c r="A433" s="105"/>
      <c r="B433" s="105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</row>
    <row r="434" spans="1:14" x14ac:dyDescent="0.25">
      <c r="A434" s="105"/>
      <c r="B434" s="105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</row>
    <row r="435" spans="1:14" x14ac:dyDescent="0.25">
      <c r="A435" s="105"/>
      <c r="B435" s="105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</row>
    <row r="436" spans="1:14" x14ac:dyDescent="0.25">
      <c r="A436" s="105"/>
      <c r="B436" s="105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</row>
    <row r="437" spans="1:14" x14ac:dyDescent="0.25">
      <c r="A437" s="105"/>
      <c r="B437" s="105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</row>
    <row r="438" spans="1:14" x14ac:dyDescent="0.25">
      <c r="A438" s="105"/>
      <c r="B438" s="105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</row>
    <row r="439" spans="1:14" x14ac:dyDescent="0.25">
      <c r="A439" s="105"/>
      <c r="B439" s="105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</row>
    <row r="440" spans="1:14" x14ac:dyDescent="0.25">
      <c r="A440" s="105"/>
      <c r="B440" s="105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</row>
    <row r="441" spans="1:14" x14ac:dyDescent="0.25">
      <c r="A441" s="105"/>
      <c r="B441" s="105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</row>
    <row r="442" spans="1:14" x14ac:dyDescent="0.25">
      <c r="A442" s="105"/>
      <c r="B442" s="105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</row>
    <row r="443" spans="1:14" x14ac:dyDescent="0.25">
      <c r="A443" s="105"/>
      <c r="B443" s="105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</row>
    <row r="444" spans="1:14" x14ac:dyDescent="0.25">
      <c r="A444" s="105"/>
      <c r="B444" s="105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</row>
    <row r="445" spans="1:14" x14ac:dyDescent="0.25">
      <c r="A445" s="105"/>
      <c r="B445" s="105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</row>
    <row r="446" spans="1:14" x14ac:dyDescent="0.25">
      <c r="A446" s="105"/>
      <c r="B446" s="105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</row>
    <row r="447" spans="1:14" x14ac:dyDescent="0.25">
      <c r="A447" s="105"/>
      <c r="B447" s="105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</row>
    <row r="448" spans="1:14" x14ac:dyDescent="0.25">
      <c r="A448" s="105"/>
      <c r="B448" s="105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</row>
    <row r="449" spans="1:14" x14ac:dyDescent="0.25">
      <c r="A449" s="105"/>
      <c r="B449" s="105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</row>
    <row r="450" spans="1:14" x14ac:dyDescent="0.25">
      <c r="A450" s="105"/>
      <c r="B450" s="105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</row>
    <row r="451" spans="1:14" x14ac:dyDescent="0.25">
      <c r="A451" s="105"/>
      <c r="B451" s="105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</row>
    <row r="452" spans="1:14" x14ac:dyDescent="0.25">
      <c r="A452" s="105"/>
      <c r="B452" s="105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</row>
    <row r="453" spans="1:14" x14ac:dyDescent="0.25">
      <c r="A453" s="105"/>
      <c r="B453" s="105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</row>
    <row r="454" spans="1:14" x14ac:dyDescent="0.25">
      <c r="A454" s="105"/>
      <c r="B454" s="105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</row>
    <row r="455" spans="1:14" x14ac:dyDescent="0.25">
      <c r="A455" s="105"/>
      <c r="B455" s="105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</row>
    <row r="456" spans="1:14" x14ac:dyDescent="0.25">
      <c r="A456" s="105"/>
      <c r="B456" s="105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</row>
    <row r="457" spans="1:14" x14ac:dyDescent="0.25">
      <c r="A457" s="105"/>
      <c r="B457" s="105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</row>
    <row r="458" spans="1:14" x14ac:dyDescent="0.25">
      <c r="A458" s="105"/>
      <c r="B458" s="105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</row>
    <row r="459" spans="1:14" x14ac:dyDescent="0.25">
      <c r="A459" s="105"/>
      <c r="B459" s="105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</row>
    <row r="460" spans="1:14" x14ac:dyDescent="0.25">
      <c r="A460" s="105"/>
      <c r="B460" s="105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</row>
    <row r="461" spans="1:14" x14ac:dyDescent="0.25">
      <c r="A461" s="105"/>
      <c r="B461" s="105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</row>
    <row r="462" spans="1:14" x14ac:dyDescent="0.25">
      <c r="A462" s="105"/>
      <c r="B462" s="105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</row>
    <row r="463" spans="1:14" x14ac:dyDescent="0.25">
      <c r="A463" s="105"/>
      <c r="B463" s="105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</row>
    <row r="464" spans="1:14" x14ac:dyDescent="0.25">
      <c r="A464" s="105"/>
      <c r="B464" s="105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</row>
    <row r="465" spans="1:14" x14ac:dyDescent="0.25">
      <c r="A465" s="105"/>
      <c r="B465" s="105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</row>
    <row r="466" spans="1:14" x14ac:dyDescent="0.25">
      <c r="A466" s="105"/>
      <c r="B466" s="105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</row>
    <row r="467" spans="1:14" x14ac:dyDescent="0.25">
      <c r="A467" s="105"/>
      <c r="B467" s="105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</row>
    <row r="468" spans="1:14" x14ac:dyDescent="0.25">
      <c r="A468" s="105"/>
      <c r="B468" s="105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</row>
    <row r="469" spans="1:14" x14ac:dyDescent="0.25">
      <c r="A469" s="105"/>
      <c r="B469" s="105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</row>
    <row r="470" spans="1:14" x14ac:dyDescent="0.25">
      <c r="A470" s="105"/>
      <c r="B470" s="105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</row>
    <row r="471" spans="1:14" x14ac:dyDescent="0.25">
      <c r="A471" s="105"/>
      <c r="B471" s="105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</row>
    <row r="472" spans="1:14" x14ac:dyDescent="0.25">
      <c r="A472" s="105"/>
      <c r="B472" s="105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</row>
    <row r="473" spans="1:14" x14ac:dyDescent="0.25">
      <c r="A473" s="105"/>
      <c r="B473" s="105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</row>
    <row r="474" spans="1:14" x14ac:dyDescent="0.25">
      <c r="A474" s="105"/>
      <c r="B474" s="105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</row>
    <row r="475" spans="1:14" x14ac:dyDescent="0.25">
      <c r="A475" s="105"/>
      <c r="B475" s="105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</row>
    <row r="476" spans="1:14" x14ac:dyDescent="0.25">
      <c r="A476" s="105"/>
      <c r="B476" s="105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</row>
    <row r="477" spans="1:14" x14ac:dyDescent="0.25">
      <c r="A477" s="105"/>
      <c r="B477" s="105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</row>
    <row r="478" spans="1:14" x14ac:dyDescent="0.25">
      <c r="A478" s="105"/>
      <c r="B478" s="105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</row>
    <row r="479" spans="1:14" x14ac:dyDescent="0.25">
      <c r="A479" s="105"/>
      <c r="B479" s="105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</row>
    <row r="480" spans="1:14" x14ac:dyDescent="0.25">
      <c r="A480" s="105"/>
      <c r="B480" s="105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</row>
    <row r="481" spans="1:14" x14ac:dyDescent="0.25">
      <c r="A481" s="105"/>
      <c r="B481" s="105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</row>
    <row r="482" spans="1:14" x14ac:dyDescent="0.25">
      <c r="A482" s="105"/>
      <c r="B482" s="105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</row>
    <row r="483" spans="1:14" x14ac:dyDescent="0.25">
      <c r="A483" s="105"/>
      <c r="B483" s="105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</row>
    <row r="484" spans="1:14" x14ac:dyDescent="0.25">
      <c r="A484" s="105"/>
      <c r="B484" s="105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</row>
    <row r="485" spans="1:14" x14ac:dyDescent="0.25">
      <c r="A485" s="105"/>
      <c r="B485" s="105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</row>
    <row r="486" spans="1:14" x14ac:dyDescent="0.25">
      <c r="A486" s="105"/>
      <c r="B486" s="105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</row>
    <row r="487" spans="1:14" x14ac:dyDescent="0.25">
      <c r="A487" s="105"/>
      <c r="B487" s="105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</row>
    <row r="488" spans="1:14" x14ac:dyDescent="0.25">
      <c r="A488" s="105"/>
      <c r="B488" s="105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</row>
    <row r="489" spans="1:14" x14ac:dyDescent="0.25">
      <c r="A489" s="105"/>
      <c r="B489" s="105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</row>
    <row r="490" spans="1:14" x14ac:dyDescent="0.25">
      <c r="A490" s="105"/>
      <c r="B490" s="105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</row>
    <row r="491" spans="1:14" x14ac:dyDescent="0.25">
      <c r="A491" s="105"/>
      <c r="B491" s="105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</row>
    <row r="492" spans="1:14" x14ac:dyDescent="0.25">
      <c r="A492" s="105"/>
      <c r="B492" s="105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</row>
    <row r="493" spans="1:14" x14ac:dyDescent="0.25">
      <c r="A493" s="105"/>
      <c r="B493" s="105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</row>
    <row r="494" spans="1:14" x14ac:dyDescent="0.25">
      <c r="A494" s="105"/>
      <c r="B494" s="105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</row>
    <row r="495" spans="1:14" x14ac:dyDescent="0.25">
      <c r="A495" s="105"/>
      <c r="B495" s="105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</row>
    <row r="496" spans="1:14" x14ac:dyDescent="0.25">
      <c r="A496" s="105"/>
      <c r="B496" s="105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</row>
    <row r="497" spans="1:14" x14ac:dyDescent="0.25">
      <c r="A497" s="105"/>
      <c r="B497" s="105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</row>
    <row r="498" spans="1:14" x14ac:dyDescent="0.25">
      <c r="A498" s="105"/>
      <c r="B498" s="105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</row>
    <row r="499" spans="1:14" x14ac:dyDescent="0.25">
      <c r="A499" s="105"/>
      <c r="B499" s="105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</row>
    <row r="500" spans="1:14" x14ac:dyDescent="0.25">
      <c r="A500" s="105"/>
      <c r="B500" s="105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</row>
    <row r="501" spans="1:14" x14ac:dyDescent="0.25">
      <c r="A501" s="105"/>
      <c r="B501" s="105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</row>
    <row r="502" spans="1:14" x14ac:dyDescent="0.25">
      <c r="A502" s="105"/>
      <c r="B502" s="105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</row>
    <row r="503" spans="1:14" x14ac:dyDescent="0.25">
      <c r="A503" s="105"/>
      <c r="B503" s="105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</row>
    <row r="504" spans="1:14" x14ac:dyDescent="0.25">
      <c r="A504" s="105"/>
      <c r="B504" s="105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</row>
    <row r="505" spans="1:14" x14ac:dyDescent="0.25">
      <c r="A505" s="105"/>
      <c r="B505" s="105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</row>
    <row r="506" spans="1:14" x14ac:dyDescent="0.25">
      <c r="A506" s="105"/>
      <c r="B506" s="105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</row>
    <row r="507" spans="1:14" x14ac:dyDescent="0.25">
      <c r="A507" s="105"/>
      <c r="B507" s="105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</row>
    <row r="508" spans="1:14" x14ac:dyDescent="0.25">
      <c r="A508" s="105"/>
      <c r="B508" s="105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</row>
    <row r="509" spans="1:14" x14ac:dyDescent="0.25">
      <c r="A509" s="105"/>
      <c r="B509" s="105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</row>
    <row r="510" spans="1:14" x14ac:dyDescent="0.25">
      <c r="A510" s="105"/>
      <c r="B510" s="105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</row>
    <row r="511" spans="1:14" x14ac:dyDescent="0.25">
      <c r="A511" s="105"/>
      <c r="B511" s="105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</row>
    <row r="512" spans="1:14" x14ac:dyDescent="0.25">
      <c r="A512" s="105"/>
      <c r="B512" s="105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105"/>
    </row>
    <row r="513" spans="1:14" x14ac:dyDescent="0.25">
      <c r="A513" s="105"/>
      <c r="B513" s="105"/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  <c r="M513" s="105"/>
      <c r="N513" s="105"/>
    </row>
    <row r="514" spans="1:14" x14ac:dyDescent="0.25">
      <c r="A514" s="105"/>
      <c r="B514" s="105"/>
      <c r="C514" s="105"/>
      <c r="D514" s="105"/>
      <c r="E514" s="105"/>
      <c r="F514" s="105"/>
      <c r="G514" s="105"/>
      <c r="H514" s="105"/>
      <c r="I514" s="105"/>
      <c r="J514" s="105"/>
      <c r="K514" s="105"/>
      <c r="L514" s="105"/>
      <c r="M514" s="105"/>
      <c r="N514" s="105"/>
    </row>
    <row r="515" spans="1:14" x14ac:dyDescent="0.25">
      <c r="A515" s="105"/>
      <c r="B515" s="105"/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  <c r="M515" s="105"/>
      <c r="N515" s="105"/>
    </row>
    <row r="516" spans="1:14" x14ac:dyDescent="0.25">
      <c r="A516" s="105"/>
      <c r="B516" s="105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</row>
    <row r="517" spans="1:14" x14ac:dyDescent="0.25">
      <c r="A517" s="105"/>
      <c r="B517" s="105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  <c r="M517" s="105"/>
      <c r="N517" s="105"/>
    </row>
    <row r="518" spans="1:14" x14ac:dyDescent="0.25">
      <c r="A518" s="105"/>
      <c r="B518" s="105"/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  <c r="M518" s="105"/>
      <c r="N518" s="105"/>
    </row>
    <row r="519" spans="1:14" x14ac:dyDescent="0.25">
      <c r="A519" s="105"/>
      <c r="B519" s="105"/>
      <c r="C519" s="105"/>
      <c r="D519" s="105"/>
      <c r="E519" s="105"/>
      <c r="F519" s="105"/>
      <c r="G519" s="105"/>
      <c r="H519" s="105"/>
      <c r="I519" s="105"/>
      <c r="J519" s="105"/>
      <c r="K519" s="105"/>
      <c r="L519" s="105"/>
      <c r="M519" s="105"/>
      <c r="N519" s="105"/>
    </row>
    <row r="520" spans="1:14" x14ac:dyDescent="0.25">
      <c r="A520" s="105"/>
      <c r="B520" s="105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  <c r="M520" s="105"/>
      <c r="N520" s="105"/>
    </row>
    <row r="521" spans="1:14" x14ac:dyDescent="0.25">
      <c r="A521" s="105"/>
      <c r="B521" s="105"/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  <c r="M521" s="105"/>
      <c r="N521" s="105"/>
    </row>
    <row r="522" spans="1:14" x14ac:dyDescent="0.25">
      <c r="A522" s="105"/>
      <c r="B522" s="105"/>
      <c r="C522" s="105"/>
      <c r="D522" s="105"/>
      <c r="E522" s="105"/>
      <c r="F522" s="105"/>
      <c r="G522" s="105"/>
      <c r="H522" s="105"/>
      <c r="I522" s="105"/>
      <c r="J522" s="105"/>
      <c r="K522" s="105"/>
      <c r="L522" s="105"/>
      <c r="M522" s="105"/>
      <c r="N522" s="105"/>
    </row>
    <row r="523" spans="1:14" x14ac:dyDescent="0.25">
      <c r="A523" s="105"/>
      <c r="B523" s="105"/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  <c r="M523" s="105"/>
      <c r="N523" s="105"/>
    </row>
    <row r="524" spans="1:14" x14ac:dyDescent="0.25">
      <c r="A524" s="105"/>
      <c r="B524" s="105"/>
      <c r="C524" s="105"/>
      <c r="D524" s="105"/>
      <c r="E524" s="105"/>
      <c r="F524" s="105"/>
      <c r="G524" s="105"/>
      <c r="H524" s="105"/>
      <c r="I524" s="105"/>
      <c r="J524" s="105"/>
      <c r="K524" s="105"/>
      <c r="L524" s="105"/>
      <c r="M524" s="105"/>
      <c r="N524" s="105"/>
    </row>
    <row r="525" spans="1:14" x14ac:dyDescent="0.25">
      <c r="A525" s="105"/>
      <c r="B525" s="105"/>
      <c r="C525" s="105"/>
      <c r="D525" s="105"/>
      <c r="E525" s="105"/>
      <c r="F525" s="105"/>
      <c r="G525" s="105"/>
      <c r="H525" s="105"/>
      <c r="I525" s="105"/>
      <c r="J525" s="105"/>
      <c r="K525" s="105"/>
      <c r="L525" s="105"/>
      <c r="M525" s="105"/>
      <c r="N525" s="105"/>
    </row>
    <row r="526" spans="1:14" x14ac:dyDescent="0.25">
      <c r="A526" s="105"/>
      <c r="B526" s="105"/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  <c r="M526" s="105"/>
      <c r="N526" s="105"/>
    </row>
    <row r="527" spans="1:14" x14ac:dyDescent="0.25">
      <c r="A527" s="105"/>
      <c r="B527" s="105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  <c r="M527" s="105"/>
      <c r="N527" s="105"/>
    </row>
    <row r="528" spans="1:14" x14ac:dyDescent="0.25">
      <c r="A528" s="105"/>
      <c r="B528" s="105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  <c r="M528" s="105"/>
      <c r="N528" s="105"/>
    </row>
    <row r="529" spans="1:14" x14ac:dyDescent="0.25">
      <c r="A529" s="105"/>
      <c r="B529" s="105"/>
      <c r="C529" s="105"/>
      <c r="D529" s="105"/>
      <c r="E529" s="105"/>
      <c r="F529" s="105"/>
      <c r="G529" s="105"/>
      <c r="H529" s="105"/>
      <c r="I529" s="105"/>
      <c r="J529" s="105"/>
      <c r="K529" s="105"/>
      <c r="L529" s="105"/>
      <c r="M529" s="105"/>
      <c r="N529" s="105"/>
    </row>
    <row r="530" spans="1:14" x14ac:dyDescent="0.25">
      <c r="A530" s="105"/>
      <c r="B530" s="105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  <c r="M530" s="105"/>
      <c r="N530" s="105"/>
    </row>
    <row r="531" spans="1:14" x14ac:dyDescent="0.25">
      <c r="A531" s="105"/>
      <c r="B531" s="105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  <c r="M531" s="105"/>
      <c r="N531" s="105"/>
    </row>
    <row r="532" spans="1:14" x14ac:dyDescent="0.25">
      <c r="A532" s="105"/>
      <c r="B532" s="105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  <c r="M532" s="105"/>
      <c r="N532" s="105"/>
    </row>
    <row r="533" spans="1:14" x14ac:dyDescent="0.25">
      <c r="A533" s="105"/>
      <c r="B533" s="105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  <c r="M533" s="105"/>
      <c r="N533" s="105"/>
    </row>
    <row r="534" spans="1:14" x14ac:dyDescent="0.25">
      <c r="A534" s="105"/>
      <c r="B534" s="105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  <c r="M534" s="105"/>
      <c r="N534" s="105"/>
    </row>
    <row r="535" spans="1:14" x14ac:dyDescent="0.25">
      <c r="A535" s="105"/>
      <c r="B535" s="105"/>
      <c r="C535" s="105"/>
      <c r="D535" s="105"/>
      <c r="E535" s="105"/>
      <c r="F535" s="105"/>
      <c r="G535" s="105"/>
      <c r="H535" s="105"/>
      <c r="I535" s="105"/>
      <c r="J535" s="105"/>
      <c r="K535" s="105"/>
      <c r="L535" s="105"/>
      <c r="M535" s="105"/>
      <c r="N535" s="105"/>
    </row>
    <row r="536" spans="1:14" x14ac:dyDescent="0.25">
      <c r="A536" s="105"/>
      <c r="B536" s="105"/>
      <c r="C536" s="105"/>
      <c r="D536" s="105"/>
      <c r="E536" s="105"/>
      <c r="F536" s="105"/>
      <c r="G536" s="105"/>
      <c r="H536" s="105"/>
      <c r="I536" s="105"/>
      <c r="J536" s="105"/>
      <c r="K536" s="105"/>
      <c r="L536" s="105"/>
      <c r="M536" s="105"/>
      <c r="N536" s="105"/>
    </row>
    <row r="537" spans="1:14" x14ac:dyDescent="0.25">
      <c r="A537" s="105"/>
      <c r="B537" s="105"/>
      <c r="C537" s="105"/>
      <c r="D537" s="105"/>
      <c r="E537" s="105"/>
      <c r="F537" s="105"/>
      <c r="G537" s="105"/>
      <c r="H537" s="105"/>
      <c r="I537" s="105"/>
      <c r="J537" s="105"/>
      <c r="K537" s="105"/>
      <c r="L537" s="105"/>
      <c r="M537" s="105"/>
      <c r="N537" s="105"/>
    </row>
    <row r="538" spans="1:14" x14ac:dyDescent="0.25">
      <c r="A538" s="105"/>
      <c r="B538" s="105"/>
      <c r="C538" s="105"/>
      <c r="D538" s="105"/>
      <c r="E538" s="105"/>
      <c r="F538" s="105"/>
      <c r="G538" s="105"/>
      <c r="H538" s="105"/>
      <c r="I538" s="105"/>
      <c r="J538" s="105"/>
      <c r="K538" s="105"/>
      <c r="L538" s="105"/>
      <c r="M538" s="105"/>
      <c r="N538" s="105"/>
    </row>
    <row r="539" spans="1:14" x14ac:dyDescent="0.25">
      <c r="A539" s="105"/>
      <c r="B539" s="105"/>
      <c r="C539" s="105"/>
      <c r="D539" s="105"/>
      <c r="E539" s="105"/>
      <c r="F539" s="105"/>
      <c r="G539" s="105"/>
      <c r="H539" s="105"/>
      <c r="I539" s="105"/>
      <c r="J539" s="105"/>
      <c r="K539" s="105"/>
      <c r="L539" s="105"/>
      <c r="M539" s="105"/>
      <c r="N539" s="105"/>
    </row>
    <row r="540" spans="1:14" x14ac:dyDescent="0.25">
      <c r="A540" s="105"/>
      <c r="B540" s="105"/>
      <c r="C540" s="105"/>
      <c r="D540" s="105"/>
      <c r="E540" s="105"/>
      <c r="F540" s="105"/>
      <c r="G540" s="105"/>
      <c r="H540" s="105"/>
      <c r="I540" s="105"/>
      <c r="J540" s="105"/>
      <c r="K540" s="105"/>
      <c r="L540" s="105"/>
      <c r="M540" s="105"/>
      <c r="N540" s="105"/>
    </row>
    <row r="541" spans="1:14" x14ac:dyDescent="0.25">
      <c r="A541" s="105"/>
      <c r="B541" s="105"/>
      <c r="C541" s="105"/>
      <c r="D541" s="105"/>
      <c r="E541" s="105"/>
      <c r="F541" s="105"/>
      <c r="G541" s="105"/>
      <c r="H541" s="105"/>
      <c r="I541" s="105"/>
      <c r="J541" s="105"/>
      <c r="K541" s="105"/>
      <c r="L541" s="105"/>
      <c r="M541" s="105"/>
      <c r="N541" s="105"/>
    </row>
    <row r="542" spans="1:14" x14ac:dyDescent="0.25">
      <c r="A542" s="105"/>
      <c r="B542" s="105"/>
      <c r="C542" s="105"/>
      <c r="D542" s="105"/>
      <c r="E542" s="105"/>
      <c r="F542" s="105"/>
      <c r="G542" s="105"/>
      <c r="H542" s="105"/>
      <c r="I542" s="105"/>
      <c r="J542" s="105"/>
      <c r="K542" s="105"/>
      <c r="L542" s="105"/>
      <c r="M542" s="105"/>
      <c r="N542" s="105"/>
    </row>
    <row r="543" spans="1:14" x14ac:dyDescent="0.25">
      <c r="A543" s="105"/>
      <c r="B543" s="105"/>
      <c r="C543" s="105"/>
      <c r="D543" s="105"/>
      <c r="E543" s="105"/>
      <c r="F543" s="105"/>
      <c r="G543" s="105"/>
      <c r="H543" s="105"/>
      <c r="I543" s="105"/>
      <c r="J543" s="105"/>
      <c r="K543" s="105"/>
      <c r="L543" s="105"/>
      <c r="M543" s="105"/>
      <c r="N543" s="105"/>
    </row>
    <row r="544" spans="1:14" x14ac:dyDescent="0.25">
      <c r="A544" s="105"/>
      <c r="B544" s="105"/>
      <c r="C544" s="105"/>
      <c r="D544" s="105"/>
      <c r="E544" s="105"/>
      <c r="F544" s="105"/>
      <c r="G544" s="105"/>
      <c r="H544" s="105"/>
      <c r="I544" s="105"/>
      <c r="J544" s="105"/>
      <c r="K544" s="105"/>
      <c r="L544" s="105"/>
      <c r="M544" s="105"/>
      <c r="N544" s="105"/>
    </row>
    <row r="545" spans="1:14" x14ac:dyDescent="0.25">
      <c r="A545" s="105"/>
      <c r="B545" s="105"/>
      <c r="C545" s="105"/>
      <c r="D545" s="105"/>
      <c r="E545" s="105"/>
      <c r="F545" s="105"/>
      <c r="G545" s="105"/>
      <c r="H545" s="105"/>
      <c r="I545" s="105"/>
      <c r="J545" s="105"/>
      <c r="K545" s="105"/>
      <c r="L545" s="105"/>
      <c r="M545" s="105"/>
      <c r="N545" s="105"/>
    </row>
    <row r="546" spans="1:14" x14ac:dyDescent="0.25">
      <c r="A546" s="105"/>
      <c r="B546" s="105"/>
      <c r="C546" s="105"/>
      <c r="D546" s="105"/>
      <c r="E546" s="105"/>
      <c r="F546" s="105"/>
      <c r="G546" s="105"/>
      <c r="H546" s="105"/>
      <c r="I546" s="105"/>
      <c r="J546" s="105"/>
      <c r="K546" s="105"/>
      <c r="L546" s="105"/>
      <c r="M546" s="105"/>
      <c r="N546" s="105"/>
    </row>
    <row r="547" spans="1:14" x14ac:dyDescent="0.25">
      <c r="A547" s="105"/>
      <c r="B547" s="105"/>
      <c r="C547" s="105"/>
      <c r="D547" s="105"/>
      <c r="E547" s="105"/>
      <c r="F547" s="105"/>
      <c r="G547" s="105"/>
      <c r="H547" s="105"/>
      <c r="I547" s="105"/>
      <c r="J547" s="105"/>
      <c r="K547" s="105"/>
      <c r="L547" s="105"/>
      <c r="M547" s="105"/>
      <c r="N547" s="105"/>
    </row>
    <row r="548" spans="1:14" x14ac:dyDescent="0.25">
      <c r="A548" s="105"/>
      <c r="B548" s="105"/>
      <c r="C548" s="105"/>
      <c r="D548" s="105"/>
      <c r="E548" s="105"/>
      <c r="F548" s="105"/>
      <c r="G548" s="105"/>
      <c r="H548" s="105"/>
      <c r="I548" s="105"/>
      <c r="J548" s="105"/>
      <c r="K548" s="105"/>
      <c r="L548" s="105"/>
      <c r="M548" s="105"/>
      <c r="N548" s="105"/>
    </row>
    <row r="549" spans="1:14" x14ac:dyDescent="0.25">
      <c r="A549" s="105"/>
      <c r="B549" s="105"/>
      <c r="C549" s="105"/>
      <c r="D549" s="105"/>
      <c r="E549" s="105"/>
      <c r="F549" s="105"/>
      <c r="G549" s="105"/>
      <c r="H549" s="105"/>
      <c r="I549" s="105"/>
      <c r="J549" s="105"/>
      <c r="K549" s="105"/>
      <c r="L549" s="105"/>
      <c r="M549" s="105"/>
      <c r="N549" s="105"/>
    </row>
    <row r="550" spans="1:14" x14ac:dyDescent="0.25">
      <c r="A550" s="105"/>
      <c r="B550" s="105"/>
      <c r="C550" s="105"/>
      <c r="D550" s="105"/>
      <c r="E550" s="105"/>
      <c r="F550" s="105"/>
      <c r="G550" s="105"/>
      <c r="H550" s="105"/>
      <c r="I550" s="105"/>
      <c r="J550" s="105"/>
      <c r="K550" s="105"/>
      <c r="L550" s="105"/>
      <c r="M550" s="105"/>
      <c r="N550" s="105"/>
    </row>
    <row r="551" spans="1:14" x14ac:dyDescent="0.25">
      <c r="A551" s="105"/>
      <c r="B551" s="105"/>
      <c r="C551" s="105"/>
      <c r="D551" s="105"/>
      <c r="E551" s="105"/>
      <c r="F551" s="105"/>
      <c r="G551" s="105"/>
      <c r="H551" s="105"/>
      <c r="I551" s="105"/>
      <c r="J551" s="105"/>
      <c r="K551" s="105"/>
      <c r="L551" s="105"/>
      <c r="M551" s="105"/>
      <c r="N551" s="105"/>
    </row>
    <row r="552" spans="1:14" x14ac:dyDescent="0.25">
      <c r="A552" s="105"/>
      <c r="B552" s="105"/>
      <c r="C552" s="105"/>
      <c r="D552" s="105"/>
      <c r="E552" s="105"/>
      <c r="F552" s="105"/>
      <c r="G552" s="105"/>
      <c r="H552" s="105"/>
      <c r="I552" s="105"/>
      <c r="J552" s="105"/>
      <c r="K552" s="105"/>
      <c r="L552" s="105"/>
      <c r="M552" s="105"/>
      <c r="N552" s="105"/>
    </row>
    <row r="553" spans="1:14" x14ac:dyDescent="0.25">
      <c r="A553" s="105"/>
      <c r="B553" s="105"/>
      <c r="C553" s="105"/>
      <c r="D553" s="105"/>
      <c r="E553" s="105"/>
      <c r="F553" s="105"/>
      <c r="G553" s="105"/>
      <c r="H553" s="105"/>
      <c r="I553" s="105"/>
      <c r="J553" s="105"/>
      <c r="K553" s="105"/>
      <c r="L553" s="105"/>
      <c r="M553" s="105"/>
      <c r="N553" s="105"/>
    </row>
    <row r="554" spans="1:14" x14ac:dyDescent="0.25">
      <c r="A554" s="105"/>
      <c r="B554" s="105"/>
      <c r="C554" s="105"/>
      <c r="D554" s="105"/>
      <c r="E554" s="105"/>
      <c r="F554" s="105"/>
      <c r="G554" s="105"/>
      <c r="H554" s="105"/>
      <c r="I554" s="105"/>
      <c r="J554" s="105"/>
      <c r="K554" s="105"/>
      <c r="L554" s="105"/>
      <c r="M554" s="105"/>
      <c r="N554" s="105"/>
    </row>
    <row r="555" spans="1:14" x14ac:dyDescent="0.25">
      <c r="A555" s="105"/>
      <c r="B555" s="105"/>
      <c r="C555" s="105"/>
      <c r="D555" s="105"/>
      <c r="E555" s="105"/>
      <c r="F555" s="105"/>
      <c r="G555" s="105"/>
      <c r="H555" s="105"/>
      <c r="I555" s="105"/>
      <c r="J555" s="105"/>
      <c r="K555" s="105"/>
      <c r="L555" s="105"/>
      <c r="M555" s="105"/>
      <c r="N555" s="105"/>
    </row>
    <row r="556" spans="1:14" x14ac:dyDescent="0.25">
      <c r="A556" s="105"/>
      <c r="B556" s="105"/>
      <c r="C556" s="105"/>
      <c r="D556" s="105"/>
      <c r="E556" s="105"/>
      <c r="F556" s="105"/>
      <c r="G556" s="105"/>
      <c r="H556" s="105"/>
      <c r="I556" s="105"/>
      <c r="J556" s="105"/>
      <c r="K556" s="105"/>
      <c r="L556" s="105"/>
      <c r="M556" s="105"/>
      <c r="N556" s="105"/>
    </row>
    <row r="557" spans="1:14" x14ac:dyDescent="0.25">
      <c r="A557" s="105"/>
      <c r="B557" s="105"/>
      <c r="C557" s="105"/>
      <c r="D557" s="105"/>
      <c r="E557" s="105"/>
      <c r="F557" s="105"/>
      <c r="G557" s="105"/>
      <c r="H557" s="105"/>
      <c r="I557" s="105"/>
      <c r="J557" s="105"/>
      <c r="K557" s="105"/>
      <c r="L557" s="105"/>
      <c r="M557" s="105"/>
      <c r="N557" s="105"/>
    </row>
    <row r="558" spans="1:14" x14ac:dyDescent="0.25">
      <c r="A558" s="105"/>
      <c r="B558" s="105"/>
      <c r="C558" s="105"/>
      <c r="D558" s="105"/>
      <c r="E558" s="105"/>
      <c r="F558" s="105"/>
      <c r="G558" s="105"/>
      <c r="H558" s="105"/>
      <c r="I558" s="105"/>
      <c r="J558" s="105"/>
      <c r="K558" s="105"/>
      <c r="L558" s="105"/>
      <c r="M558" s="105"/>
      <c r="N558" s="105"/>
    </row>
    <row r="559" spans="1:14" x14ac:dyDescent="0.25">
      <c r="A559" s="105"/>
      <c r="B559" s="105"/>
      <c r="C559" s="105"/>
      <c r="D559" s="105"/>
      <c r="E559" s="105"/>
      <c r="F559" s="105"/>
      <c r="G559" s="105"/>
      <c r="H559" s="105"/>
      <c r="I559" s="105"/>
      <c r="J559" s="105"/>
      <c r="K559" s="105"/>
      <c r="L559" s="105"/>
      <c r="M559" s="105"/>
      <c r="N559" s="105"/>
    </row>
    <row r="560" spans="1:14" x14ac:dyDescent="0.25">
      <c r="A560" s="105"/>
      <c r="B560" s="105"/>
      <c r="C560" s="105"/>
      <c r="D560" s="105"/>
      <c r="E560" s="105"/>
      <c r="F560" s="105"/>
      <c r="G560" s="105"/>
      <c r="H560" s="105"/>
      <c r="I560" s="105"/>
      <c r="J560" s="105"/>
      <c r="K560" s="105"/>
      <c r="L560" s="105"/>
      <c r="M560" s="105"/>
      <c r="N560" s="105"/>
    </row>
    <row r="561" spans="1:14" x14ac:dyDescent="0.25">
      <c r="A561" s="105"/>
      <c r="B561" s="105"/>
      <c r="C561" s="105"/>
      <c r="D561" s="105"/>
      <c r="E561" s="105"/>
      <c r="F561" s="105"/>
      <c r="G561" s="105"/>
      <c r="H561" s="105"/>
      <c r="I561" s="105"/>
      <c r="J561" s="105"/>
      <c r="K561" s="105"/>
      <c r="L561" s="105"/>
      <c r="M561" s="105"/>
      <c r="N561" s="105"/>
    </row>
    <row r="562" spans="1:14" x14ac:dyDescent="0.25">
      <c r="A562" s="105"/>
      <c r="B562" s="105"/>
      <c r="C562" s="105"/>
      <c r="D562" s="105"/>
      <c r="E562" s="105"/>
      <c r="F562" s="105"/>
      <c r="G562" s="105"/>
      <c r="H562" s="105"/>
      <c r="I562" s="105"/>
      <c r="J562" s="105"/>
      <c r="K562" s="105"/>
      <c r="L562" s="105"/>
      <c r="M562" s="105"/>
      <c r="N562" s="105"/>
    </row>
    <row r="563" spans="1:14" x14ac:dyDescent="0.25">
      <c r="A563" s="105"/>
      <c r="B563" s="105"/>
      <c r="C563" s="105"/>
      <c r="D563" s="105"/>
      <c r="E563" s="105"/>
      <c r="F563" s="105"/>
      <c r="G563" s="105"/>
      <c r="H563" s="105"/>
      <c r="I563" s="105"/>
      <c r="J563" s="105"/>
      <c r="K563" s="105"/>
      <c r="L563" s="105"/>
      <c r="M563" s="105"/>
      <c r="N563" s="105"/>
    </row>
    <row r="564" spans="1:14" x14ac:dyDescent="0.25">
      <c r="A564" s="105"/>
      <c r="B564" s="105"/>
      <c r="C564" s="105"/>
      <c r="D564" s="105"/>
      <c r="E564" s="105"/>
      <c r="F564" s="105"/>
      <c r="G564" s="105"/>
      <c r="H564" s="105"/>
      <c r="I564" s="105"/>
      <c r="J564" s="105"/>
      <c r="K564" s="105"/>
      <c r="L564" s="105"/>
      <c r="M564" s="105"/>
      <c r="N564" s="105"/>
    </row>
    <row r="565" spans="1:14" x14ac:dyDescent="0.25">
      <c r="A565" s="105"/>
      <c r="B565" s="105"/>
      <c r="C565" s="105"/>
      <c r="D565" s="105"/>
      <c r="E565" s="105"/>
      <c r="F565" s="105"/>
      <c r="G565" s="105"/>
      <c r="H565" s="105"/>
      <c r="I565" s="105"/>
      <c r="J565" s="105"/>
      <c r="K565" s="105"/>
      <c r="L565" s="105"/>
      <c r="M565" s="105"/>
      <c r="N565" s="105"/>
    </row>
    <row r="566" spans="1:14" x14ac:dyDescent="0.25">
      <c r="A566" s="105"/>
      <c r="B566" s="105"/>
      <c r="C566" s="105"/>
      <c r="D566" s="105"/>
      <c r="E566" s="105"/>
      <c r="F566" s="105"/>
      <c r="G566" s="105"/>
      <c r="H566" s="105"/>
      <c r="I566" s="105"/>
      <c r="J566" s="105"/>
      <c r="K566" s="105"/>
      <c r="L566" s="105"/>
      <c r="M566" s="105"/>
      <c r="N566" s="105"/>
    </row>
    <row r="567" spans="1:14" x14ac:dyDescent="0.25">
      <c r="A567" s="105"/>
      <c r="B567" s="105"/>
      <c r="C567" s="105"/>
      <c r="D567" s="105"/>
      <c r="E567" s="105"/>
      <c r="F567" s="105"/>
      <c r="G567" s="105"/>
      <c r="H567" s="105"/>
      <c r="I567" s="105"/>
      <c r="J567" s="105"/>
      <c r="K567" s="105"/>
      <c r="L567" s="105"/>
      <c r="M567" s="105"/>
      <c r="N567" s="105"/>
    </row>
    <row r="568" spans="1:14" x14ac:dyDescent="0.25">
      <c r="A568" s="105"/>
      <c r="B568" s="105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  <c r="M568" s="105"/>
      <c r="N568" s="105"/>
    </row>
    <row r="569" spans="1:14" x14ac:dyDescent="0.25">
      <c r="A569" s="105"/>
      <c r="B569" s="105"/>
      <c r="C569" s="105"/>
      <c r="D569" s="105"/>
      <c r="E569" s="105"/>
      <c r="F569" s="105"/>
      <c r="G569" s="105"/>
      <c r="H569" s="105"/>
      <c r="I569" s="105"/>
      <c r="J569" s="105"/>
      <c r="K569" s="105"/>
      <c r="L569" s="105"/>
      <c r="M569" s="105"/>
      <c r="N569" s="105"/>
    </row>
    <row r="570" spans="1:14" x14ac:dyDescent="0.25">
      <c r="A570" s="105"/>
      <c r="B570" s="105"/>
      <c r="C570" s="105"/>
      <c r="D570" s="105"/>
      <c r="E570" s="105"/>
      <c r="F570" s="105"/>
      <c r="G570" s="105"/>
      <c r="H570" s="105"/>
      <c r="I570" s="105"/>
      <c r="J570" s="105"/>
      <c r="K570" s="105"/>
      <c r="L570" s="105"/>
      <c r="M570" s="105"/>
      <c r="N570" s="105"/>
    </row>
    <row r="571" spans="1:14" x14ac:dyDescent="0.25">
      <c r="A571" s="105"/>
      <c r="B571" s="105"/>
      <c r="C571" s="105"/>
      <c r="D571" s="105"/>
      <c r="E571" s="105"/>
      <c r="F571" s="105"/>
      <c r="G571" s="105"/>
      <c r="H571" s="105"/>
      <c r="I571" s="105"/>
      <c r="J571" s="105"/>
      <c r="K571" s="105"/>
      <c r="L571" s="105"/>
      <c r="M571" s="105"/>
      <c r="N571" s="105"/>
    </row>
    <row r="572" spans="1:14" x14ac:dyDescent="0.25">
      <c r="A572" s="105"/>
      <c r="B572" s="105"/>
      <c r="C572" s="105"/>
      <c r="D572" s="105"/>
      <c r="E572" s="105"/>
      <c r="F572" s="105"/>
      <c r="G572" s="105"/>
      <c r="H572" s="105"/>
      <c r="I572" s="105"/>
      <c r="J572" s="105"/>
      <c r="K572" s="105"/>
      <c r="L572" s="105"/>
      <c r="M572" s="105"/>
      <c r="N572" s="105"/>
    </row>
    <row r="573" spans="1:14" x14ac:dyDescent="0.25">
      <c r="A573" s="105"/>
      <c r="B573" s="105"/>
      <c r="C573" s="105"/>
      <c r="D573" s="105"/>
      <c r="E573" s="105"/>
      <c r="F573" s="105"/>
      <c r="G573" s="105"/>
      <c r="H573" s="105"/>
      <c r="I573" s="105"/>
      <c r="J573" s="105"/>
      <c r="K573" s="105"/>
      <c r="L573" s="105"/>
      <c r="M573" s="105"/>
      <c r="N573" s="105"/>
    </row>
    <row r="574" spans="1:14" x14ac:dyDescent="0.25">
      <c r="A574" s="105"/>
      <c r="B574" s="105"/>
      <c r="C574" s="105"/>
      <c r="D574" s="105"/>
      <c r="E574" s="105"/>
      <c r="F574" s="105"/>
      <c r="G574" s="105"/>
      <c r="H574" s="105"/>
      <c r="I574" s="105"/>
      <c r="J574" s="105"/>
      <c r="K574" s="105"/>
      <c r="L574" s="105"/>
      <c r="M574" s="105"/>
      <c r="N574" s="105"/>
    </row>
    <row r="575" spans="1:14" x14ac:dyDescent="0.25">
      <c r="A575" s="105"/>
      <c r="B575" s="105"/>
      <c r="C575" s="105"/>
      <c r="D575" s="105"/>
      <c r="E575" s="105"/>
      <c r="F575" s="105"/>
      <c r="G575" s="105"/>
      <c r="H575" s="105"/>
      <c r="I575" s="105"/>
      <c r="J575" s="105"/>
      <c r="K575" s="105"/>
      <c r="L575" s="105"/>
      <c r="M575" s="105"/>
      <c r="N575" s="105"/>
    </row>
    <row r="576" spans="1:14" x14ac:dyDescent="0.25">
      <c r="A576" s="105"/>
      <c r="B576" s="105"/>
      <c r="C576" s="105"/>
      <c r="D576" s="105"/>
      <c r="E576" s="105"/>
      <c r="F576" s="105"/>
      <c r="G576" s="105"/>
      <c r="H576" s="105"/>
      <c r="I576" s="105"/>
      <c r="J576" s="105"/>
      <c r="K576" s="105"/>
      <c r="L576" s="105"/>
      <c r="M576" s="105"/>
      <c r="N576" s="105"/>
    </row>
    <row r="577" spans="1:14" x14ac:dyDescent="0.25">
      <c r="A577" s="105"/>
      <c r="B577" s="105"/>
      <c r="C577" s="105"/>
      <c r="D577" s="105"/>
      <c r="E577" s="105"/>
      <c r="F577" s="105"/>
      <c r="G577" s="105"/>
      <c r="H577" s="105"/>
      <c r="I577" s="105"/>
      <c r="J577" s="105"/>
      <c r="K577" s="105"/>
      <c r="L577" s="105"/>
      <c r="M577" s="105"/>
      <c r="N577" s="105"/>
    </row>
    <row r="578" spans="1:14" x14ac:dyDescent="0.25">
      <c r="A578" s="105"/>
      <c r="B578" s="105"/>
      <c r="C578" s="105"/>
      <c r="D578" s="105"/>
      <c r="E578" s="105"/>
      <c r="F578" s="105"/>
      <c r="G578" s="105"/>
      <c r="H578" s="105"/>
      <c r="I578" s="105"/>
      <c r="J578" s="105"/>
      <c r="K578" s="105"/>
      <c r="L578" s="105"/>
      <c r="M578" s="105"/>
      <c r="N578" s="105"/>
    </row>
    <row r="579" spans="1:14" x14ac:dyDescent="0.25">
      <c r="A579" s="105"/>
      <c r="B579" s="105"/>
      <c r="C579" s="105"/>
      <c r="D579" s="105"/>
      <c r="E579" s="105"/>
      <c r="F579" s="105"/>
      <c r="G579" s="105"/>
      <c r="H579" s="105"/>
      <c r="I579" s="105"/>
      <c r="J579" s="105"/>
      <c r="K579" s="105"/>
      <c r="L579" s="105"/>
      <c r="M579" s="105"/>
      <c r="N579" s="105"/>
    </row>
    <row r="580" spans="1:14" x14ac:dyDescent="0.25">
      <c r="A580" s="105"/>
      <c r="B580" s="105"/>
      <c r="C580" s="105"/>
      <c r="D580" s="105"/>
      <c r="E580" s="105"/>
      <c r="F580" s="105"/>
      <c r="G580" s="105"/>
      <c r="H580" s="105"/>
      <c r="I580" s="105"/>
      <c r="J580" s="105"/>
      <c r="K580" s="105"/>
      <c r="L580" s="105"/>
      <c r="M580" s="105"/>
      <c r="N580" s="105"/>
    </row>
    <row r="581" spans="1:14" x14ac:dyDescent="0.25">
      <c r="A581" s="105"/>
      <c r="B581" s="105"/>
      <c r="C581" s="105"/>
      <c r="D581" s="105"/>
      <c r="E581" s="105"/>
      <c r="F581" s="105"/>
      <c r="G581" s="105"/>
      <c r="H581" s="105"/>
      <c r="I581" s="105"/>
      <c r="J581" s="105"/>
      <c r="K581" s="105"/>
      <c r="L581" s="105"/>
      <c r="M581" s="105"/>
      <c r="N581" s="105"/>
    </row>
    <row r="582" spans="1:14" x14ac:dyDescent="0.25">
      <c r="A582" s="105"/>
      <c r="B582" s="105"/>
      <c r="C582" s="105"/>
      <c r="D582" s="105"/>
      <c r="E582" s="105"/>
      <c r="F582" s="105"/>
      <c r="G582" s="105"/>
      <c r="H582" s="105"/>
      <c r="I582" s="105"/>
      <c r="J582" s="105"/>
      <c r="K582" s="105"/>
      <c r="L582" s="105"/>
      <c r="M582" s="105"/>
      <c r="N582" s="105"/>
    </row>
    <row r="583" spans="1:14" x14ac:dyDescent="0.25">
      <c r="A583" s="105"/>
      <c r="B583" s="105"/>
      <c r="C583" s="105"/>
      <c r="D583" s="105"/>
      <c r="E583" s="105"/>
      <c r="F583" s="105"/>
      <c r="G583" s="105"/>
      <c r="H583" s="105"/>
      <c r="I583" s="105"/>
      <c r="J583" s="105"/>
      <c r="K583" s="105"/>
      <c r="L583" s="105"/>
      <c r="M583" s="105"/>
      <c r="N583" s="105"/>
    </row>
    <row r="584" spans="1:14" x14ac:dyDescent="0.25">
      <c r="A584" s="105"/>
      <c r="B584" s="105"/>
      <c r="C584" s="105"/>
      <c r="D584" s="105"/>
      <c r="E584" s="105"/>
      <c r="F584" s="105"/>
      <c r="G584" s="105"/>
      <c r="H584" s="105"/>
      <c r="I584" s="105"/>
      <c r="J584" s="105"/>
      <c r="K584" s="105"/>
      <c r="L584" s="105"/>
      <c r="M584" s="105"/>
      <c r="N584" s="105"/>
    </row>
    <row r="585" spans="1:14" x14ac:dyDescent="0.25">
      <c r="A585" s="105"/>
      <c r="B585" s="105"/>
      <c r="C585" s="105"/>
      <c r="D585" s="105"/>
      <c r="E585" s="105"/>
      <c r="F585" s="105"/>
      <c r="G585" s="105"/>
      <c r="H585" s="105"/>
      <c r="I585" s="105"/>
      <c r="J585" s="105"/>
      <c r="K585" s="105"/>
      <c r="L585" s="105"/>
      <c r="M585" s="105"/>
      <c r="N585" s="105"/>
    </row>
    <row r="586" spans="1:14" x14ac:dyDescent="0.25">
      <c r="A586" s="105"/>
      <c r="B586" s="105"/>
      <c r="C586" s="105"/>
      <c r="D586" s="105"/>
      <c r="E586" s="105"/>
      <c r="F586" s="105"/>
      <c r="G586" s="105"/>
      <c r="H586" s="105"/>
      <c r="I586" s="105"/>
      <c r="J586" s="105"/>
      <c r="K586" s="105"/>
      <c r="L586" s="105"/>
      <c r="M586" s="105"/>
      <c r="N586" s="105"/>
    </row>
    <row r="587" spans="1:14" x14ac:dyDescent="0.25">
      <c r="A587" s="105"/>
      <c r="B587" s="105"/>
      <c r="C587" s="105"/>
      <c r="D587" s="105"/>
      <c r="E587" s="105"/>
      <c r="F587" s="105"/>
      <c r="G587" s="105"/>
      <c r="H587" s="105"/>
      <c r="I587" s="105"/>
      <c r="J587" s="105"/>
      <c r="K587" s="105"/>
      <c r="L587" s="105"/>
      <c r="M587" s="105"/>
      <c r="N587" s="105"/>
    </row>
    <row r="588" spans="1:14" x14ac:dyDescent="0.25">
      <c r="A588" s="105"/>
      <c r="B588" s="105"/>
      <c r="C588" s="105"/>
      <c r="D588" s="105"/>
      <c r="E588" s="105"/>
      <c r="F588" s="105"/>
      <c r="G588" s="105"/>
      <c r="H588" s="105"/>
      <c r="I588" s="105"/>
      <c r="J588" s="105"/>
      <c r="K588" s="105"/>
      <c r="L588" s="105"/>
      <c r="M588" s="105"/>
      <c r="N588" s="105"/>
    </row>
    <row r="589" spans="1:14" x14ac:dyDescent="0.25">
      <c r="A589" s="105"/>
      <c r="B589" s="105"/>
      <c r="C589" s="105"/>
      <c r="D589" s="105"/>
      <c r="E589" s="105"/>
      <c r="F589" s="105"/>
      <c r="G589" s="105"/>
      <c r="H589" s="105"/>
      <c r="I589" s="105"/>
      <c r="J589" s="105"/>
      <c r="K589" s="105"/>
      <c r="L589" s="105"/>
      <c r="M589" s="105"/>
      <c r="N589" s="105"/>
    </row>
    <row r="590" spans="1:14" x14ac:dyDescent="0.25">
      <c r="A590" s="105"/>
      <c r="B590" s="105"/>
      <c r="C590" s="105"/>
      <c r="D590" s="105"/>
      <c r="E590" s="105"/>
      <c r="F590" s="105"/>
      <c r="G590" s="105"/>
      <c r="H590" s="105"/>
      <c r="I590" s="105"/>
      <c r="J590" s="105"/>
      <c r="K590" s="105"/>
      <c r="L590" s="105"/>
      <c r="M590" s="105"/>
      <c r="N590" s="105"/>
    </row>
    <row r="591" spans="1:14" x14ac:dyDescent="0.25">
      <c r="A591" s="105"/>
      <c r="B591" s="105"/>
      <c r="C591" s="105"/>
      <c r="D591" s="105"/>
      <c r="E591" s="105"/>
      <c r="F591" s="105"/>
      <c r="G591" s="105"/>
      <c r="H591" s="105"/>
      <c r="I591" s="105"/>
      <c r="J591" s="105"/>
      <c r="K591" s="105"/>
      <c r="L591" s="105"/>
      <c r="M591" s="105"/>
      <c r="N591" s="105"/>
    </row>
    <row r="592" spans="1:14" x14ac:dyDescent="0.25">
      <c r="A592" s="105"/>
      <c r="B592" s="105"/>
      <c r="C592" s="105"/>
      <c r="D592" s="105"/>
      <c r="E592" s="105"/>
      <c r="F592" s="105"/>
      <c r="G592" s="105"/>
      <c r="H592" s="105"/>
      <c r="I592" s="105"/>
      <c r="J592" s="105"/>
      <c r="K592" s="105"/>
      <c r="L592" s="105"/>
      <c r="M592" s="105"/>
      <c r="N592" s="105"/>
    </row>
    <row r="593" spans="1:14" x14ac:dyDescent="0.25">
      <c r="A593" s="105"/>
      <c r="B593" s="105"/>
      <c r="C593" s="105"/>
      <c r="D593" s="105"/>
      <c r="E593" s="105"/>
      <c r="F593" s="105"/>
      <c r="G593" s="105"/>
      <c r="H593" s="105"/>
      <c r="I593" s="105"/>
      <c r="J593" s="105"/>
      <c r="K593" s="105"/>
      <c r="L593" s="105"/>
      <c r="M593" s="105"/>
      <c r="N593" s="105"/>
    </row>
    <row r="594" spans="1:14" x14ac:dyDescent="0.25">
      <c r="A594" s="105"/>
      <c r="B594" s="105"/>
      <c r="C594" s="105"/>
      <c r="D594" s="105"/>
      <c r="E594" s="105"/>
      <c r="F594" s="105"/>
      <c r="G594" s="105"/>
      <c r="H594" s="105"/>
      <c r="I594" s="105"/>
      <c r="J594" s="105"/>
      <c r="K594" s="105"/>
      <c r="L594" s="105"/>
      <c r="M594" s="105"/>
      <c r="N594" s="105"/>
    </row>
    <row r="595" spans="1:14" x14ac:dyDescent="0.25">
      <c r="A595" s="105"/>
      <c r="B595" s="105"/>
      <c r="C595" s="105"/>
      <c r="D595" s="105"/>
      <c r="E595" s="105"/>
      <c r="F595" s="105"/>
      <c r="G595" s="105"/>
      <c r="H595" s="105"/>
      <c r="I595" s="105"/>
      <c r="J595" s="105"/>
      <c r="K595" s="105"/>
      <c r="L595" s="105"/>
      <c r="M595" s="105"/>
      <c r="N595" s="105"/>
    </row>
    <row r="596" spans="1:14" x14ac:dyDescent="0.25">
      <c r="A596" s="105"/>
      <c r="B596" s="105"/>
      <c r="C596" s="105"/>
      <c r="D596" s="105"/>
      <c r="E596" s="105"/>
      <c r="F596" s="105"/>
      <c r="G596" s="105"/>
      <c r="H596" s="105"/>
      <c r="I596" s="105"/>
      <c r="J596" s="105"/>
      <c r="K596" s="105"/>
      <c r="L596" s="105"/>
      <c r="M596" s="105"/>
      <c r="N596" s="105"/>
    </row>
    <row r="597" spans="1:14" x14ac:dyDescent="0.25">
      <c r="A597" s="105"/>
      <c r="B597" s="105"/>
      <c r="C597" s="105"/>
      <c r="D597" s="105"/>
      <c r="E597" s="105"/>
      <c r="F597" s="105"/>
      <c r="G597" s="105"/>
      <c r="H597" s="105"/>
      <c r="I597" s="105"/>
      <c r="J597" s="105"/>
      <c r="K597" s="105"/>
      <c r="L597" s="105"/>
      <c r="M597" s="105"/>
      <c r="N597" s="105"/>
    </row>
    <row r="598" spans="1:14" x14ac:dyDescent="0.25">
      <c r="A598" s="105"/>
      <c r="B598" s="105"/>
      <c r="C598" s="105"/>
      <c r="D598" s="105"/>
      <c r="E598" s="105"/>
      <c r="F598" s="105"/>
      <c r="G598" s="105"/>
      <c r="H598" s="105"/>
      <c r="I598" s="105"/>
      <c r="J598" s="105"/>
      <c r="K598" s="105"/>
      <c r="L598" s="105"/>
      <c r="M598" s="105"/>
      <c r="N598" s="105"/>
    </row>
    <row r="599" spans="1:14" x14ac:dyDescent="0.25">
      <c r="A599" s="105"/>
      <c r="B599" s="105"/>
      <c r="C599" s="105"/>
      <c r="D599" s="105"/>
      <c r="E599" s="105"/>
      <c r="F599" s="105"/>
      <c r="G599" s="105"/>
      <c r="H599" s="105"/>
      <c r="I599" s="105"/>
      <c r="J599" s="105"/>
      <c r="K599" s="105"/>
      <c r="L599" s="105"/>
      <c r="M599" s="105"/>
      <c r="N599" s="105"/>
    </row>
    <row r="600" spans="1:14" x14ac:dyDescent="0.25">
      <c r="A600" s="105"/>
      <c r="B600" s="105"/>
      <c r="C600" s="105"/>
      <c r="D600" s="105"/>
      <c r="E600" s="105"/>
      <c r="F600" s="105"/>
      <c r="G600" s="105"/>
      <c r="H600" s="105"/>
      <c r="I600" s="105"/>
      <c r="J600" s="105"/>
      <c r="K600" s="105"/>
      <c r="L600" s="105"/>
      <c r="M600" s="105"/>
      <c r="N600" s="105"/>
    </row>
    <row r="601" spans="1:14" x14ac:dyDescent="0.25">
      <c r="A601" s="105"/>
      <c r="B601" s="105"/>
      <c r="C601" s="105"/>
      <c r="D601" s="105"/>
      <c r="E601" s="105"/>
      <c r="F601" s="105"/>
      <c r="G601" s="105"/>
      <c r="H601" s="105"/>
      <c r="I601" s="105"/>
      <c r="J601" s="105"/>
      <c r="K601" s="105"/>
      <c r="L601" s="105"/>
      <c r="M601" s="105"/>
      <c r="N601" s="105"/>
    </row>
    <row r="602" spans="1:14" x14ac:dyDescent="0.25">
      <c r="A602" s="105"/>
      <c r="B602" s="105"/>
      <c r="C602" s="105"/>
      <c r="D602" s="105"/>
      <c r="E602" s="105"/>
      <c r="F602" s="105"/>
      <c r="G602" s="105"/>
      <c r="H602" s="105"/>
      <c r="I602" s="105"/>
      <c r="J602" s="105"/>
      <c r="K602" s="105"/>
      <c r="L602" s="105"/>
      <c r="M602" s="105"/>
      <c r="N602" s="105"/>
    </row>
    <row r="603" spans="1:14" x14ac:dyDescent="0.25">
      <c r="A603" s="105"/>
      <c r="B603" s="105"/>
      <c r="C603" s="105"/>
      <c r="D603" s="105"/>
      <c r="E603" s="105"/>
      <c r="F603" s="105"/>
      <c r="G603" s="105"/>
      <c r="H603" s="105"/>
      <c r="I603" s="105"/>
      <c r="J603" s="105"/>
      <c r="K603" s="105"/>
      <c r="L603" s="105"/>
      <c r="M603" s="105"/>
      <c r="N603" s="105"/>
    </row>
    <row r="604" spans="1:14" x14ac:dyDescent="0.25">
      <c r="A604" s="105"/>
      <c r="B604" s="105"/>
      <c r="C604" s="105"/>
      <c r="D604" s="105"/>
      <c r="E604" s="105"/>
      <c r="F604" s="105"/>
      <c r="G604" s="105"/>
      <c r="H604" s="105"/>
      <c r="I604" s="105"/>
      <c r="J604" s="105"/>
      <c r="K604" s="105"/>
      <c r="L604" s="105"/>
      <c r="M604" s="105"/>
      <c r="N604" s="105"/>
    </row>
    <row r="605" spans="1:14" x14ac:dyDescent="0.25">
      <c r="A605" s="105"/>
      <c r="B605" s="105"/>
      <c r="C605" s="105"/>
      <c r="D605" s="105"/>
      <c r="E605" s="105"/>
      <c r="F605" s="105"/>
      <c r="G605" s="105"/>
      <c r="H605" s="105"/>
      <c r="I605" s="105"/>
      <c r="J605" s="105"/>
      <c r="K605" s="105"/>
      <c r="L605" s="105"/>
      <c r="M605" s="105"/>
      <c r="N605" s="105"/>
    </row>
    <row r="606" spans="1:14" x14ac:dyDescent="0.25">
      <c r="A606" s="105"/>
      <c r="B606" s="105"/>
      <c r="C606" s="105"/>
      <c r="D606" s="105"/>
      <c r="E606" s="105"/>
      <c r="F606" s="105"/>
      <c r="G606" s="105"/>
      <c r="H606" s="105"/>
      <c r="I606" s="105"/>
      <c r="J606" s="105"/>
      <c r="K606" s="105"/>
      <c r="L606" s="105"/>
      <c r="M606" s="105"/>
      <c r="N606" s="105"/>
    </row>
    <row r="607" spans="1:14" x14ac:dyDescent="0.25">
      <c r="A607" s="105"/>
      <c r="B607" s="105"/>
      <c r="C607" s="105"/>
      <c r="D607" s="105"/>
      <c r="E607" s="105"/>
      <c r="F607" s="105"/>
      <c r="G607" s="105"/>
      <c r="H607" s="105"/>
      <c r="I607" s="105"/>
      <c r="J607" s="105"/>
      <c r="K607" s="105"/>
      <c r="L607" s="105"/>
      <c r="M607" s="105"/>
      <c r="N607" s="105"/>
    </row>
    <row r="608" spans="1:14" x14ac:dyDescent="0.25">
      <c r="A608" s="105"/>
      <c r="B608" s="105"/>
      <c r="C608" s="105"/>
      <c r="D608" s="105"/>
      <c r="E608" s="105"/>
      <c r="F608" s="105"/>
      <c r="G608" s="105"/>
      <c r="H608" s="105"/>
      <c r="I608" s="105"/>
      <c r="J608" s="105"/>
      <c r="K608" s="105"/>
      <c r="L608" s="105"/>
      <c r="M608" s="105"/>
      <c r="N608" s="105"/>
    </row>
    <row r="609" spans="1:14" x14ac:dyDescent="0.25">
      <c r="A609" s="105"/>
      <c r="B609" s="105"/>
      <c r="C609" s="105"/>
      <c r="D609" s="105"/>
      <c r="E609" s="105"/>
      <c r="F609" s="105"/>
      <c r="G609" s="105"/>
      <c r="H609" s="105"/>
      <c r="I609" s="105"/>
      <c r="J609" s="105"/>
      <c r="K609" s="105"/>
      <c r="L609" s="105"/>
      <c r="M609" s="105"/>
      <c r="N609" s="105"/>
    </row>
    <row r="610" spans="1:14" x14ac:dyDescent="0.25">
      <c r="A610" s="105"/>
      <c r="B610" s="105"/>
      <c r="C610" s="105"/>
      <c r="D610" s="105"/>
      <c r="E610" s="105"/>
      <c r="F610" s="105"/>
      <c r="G610" s="105"/>
      <c r="H610" s="105"/>
      <c r="I610" s="105"/>
      <c r="J610" s="105"/>
      <c r="K610" s="105"/>
      <c r="L610" s="105"/>
      <c r="M610" s="105"/>
      <c r="N610" s="105"/>
    </row>
    <row r="611" spans="1:14" x14ac:dyDescent="0.25">
      <c r="A611" s="105"/>
      <c r="B611" s="105"/>
      <c r="C611" s="105"/>
      <c r="D611" s="105"/>
      <c r="E611" s="105"/>
      <c r="F611" s="105"/>
      <c r="G611" s="105"/>
      <c r="H611" s="105"/>
      <c r="I611" s="105"/>
      <c r="J611" s="105"/>
      <c r="K611" s="105"/>
      <c r="L611" s="105"/>
      <c r="M611" s="105"/>
      <c r="N611" s="105"/>
    </row>
    <row r="612" spans="1:14" x14ac:dyDescent="0.25">
      <c r="A612" s="105"/>
      <c r="B612" s="105"/>
      <c r="C612" s="105"/>
      <c r="D612" s="105"/>
      <c r="E612" s="105"/>
      <c r="F612" s="105"/>
      <c r="G612" s="105"/>
      <c r="H612" s="105"/>
      <c r="I612" s="105"/>
      <c r="J612" s="105"/>
      <c r="K612" s="105"/>
      <c r="L612" s="105"/>
      <c r="M612" s="105"/>
      <c r="N612" s="105"/>
    </row>
    <row r="613" spans="1:14" x14ac:dyDescent="0.25">
      <c r="A613" s="105"/>
      <c r="B613" s="105"/>
      <c r="C613" s="105"/>
      <c r="D613" s="105"/>
      <c r="E613" s="105"/>
      <c r="F613" s="105"/>
      <c r="G613" s="105"/>
      <c r="H613" s="105"/>
      <c r="I613" s="105"/>
      <c r="J613" s="105"/>
      <c r="K613" s="105"/>
      <c r="L613" s="105"/>
      <c r="M613" s="105"/>
      <c r="N613" s="105"/>
    </row>
    <row r="614" spans="1:14" x14ac:dyDescent="0.25">
      <c r="A614" s="105"/>
      <c r="B614" s="105"/>
      <c r="C614" s="105"/>
      <c r="D614" s="105"/>
      <c r="E614" s="105"/>
      <c r="F614" s="105"/>
      <c r="G614" s="105"/>
      <c r="H614" s="105"/>
      <c r="I614" s="105"/>
      <c r="J614" s="105"/>
      <c r="K614" s="105"/>
      <c r="L614" s="105"/>
      <c r="M614" s="105"/>
      <c r="N614" s="105"/>
    </row>
    <row r="615" spans="1:14" x14ac:dyDescent="0.25">
      <c r="A615" s="105"/>
      <c r="B615" s="105"/>
      <c r="C615" s="105"/>
      <c r="D615" s="105"/>
      <c r="E615" s="105"/>
      <c r="F615" s="105"/>
      <c r="G615" s="105"/>
      <c r="H615" s="105"/>
      <c r="I615" s="105"/>
      <c r="J615" s="105"/>
      <c r="K615" s="105"/>
      <c r="L615" s="105"/>
      <c r="M615" s="105"/>
      <c r="N615" s="105"/>
    </row>
    <row r="616" spans="1:14" x14ac:dyDescent="0.25">
      <c r="A616" s="105"/>
      <c r="B616" s="105"/>
      <c r="C616" s="105"/>
      <c r="D616" s="105"/>
      <c r="E616" s="105"/>
      <c r="F616" s="105"/>
      <c r="G616" s="105"/>
      <c r="H616" s="105"/>
      <c r="I616" s="105"/>
      <c r="J616" s="105"/>
      <c r="K616" s="105"/>
      <c r="L616" s="105"/>
      <c r="M616" s="105"/>
      <c r="N616" s="105"/>
    </row>
    <row r="617" spans="1:14" x14ac:dyDescent="0.25">
      <c r="A617" s="105"/>
      <c r="B617" s="105"/>
      <c r="C617" s="105"/>
      <c r="D617" s="105"/>
      <c r="E617" s="105"/>
      <c r="F617" s="105"/>
      <c r="G617" s="105"/>
      <c r="H617" s="105"/>
      <c r="I617" s="105"/>
      <c r="J617" s="105"/>
      <c r="K617" s="105"/>
      <c r="L617" s="105"/>
      <c r="M617" s="105"/>
      <c r="N617" s="105"/>
    </row>
    <row r="618" spans="1:14" x14ac:dyDescent="0.25">
      <c r="A618" s="105"/>
      <c r="B618" s="105"/>
      <c r="C618" s="105"/>
      <c r="D618" s="105"/>
      <c r="E618" s="105"/>
      <c r="F618" s="105"/>
      <c r="G618" s="105"/>
      <c r="H618" s="105"/>
      <c r="I618" s="105"/>
      <c r="J618" s="105"/>
      <c r="K618" s="105"/>
      <c r="L618" s="105"/>
      <c r="M618" s="105"/>
      <c r="N618" s="105"/>
    </row>
    <row r="619" spans="1:14" x14ac:dyDescent="0.25">
      <c r="A619" s="105"/>
      <c r="B619" s="105"/>
      <c r="C619" s="105"/>
      <c r="D619" s="105"/>
      <c r="E619" s="105"/>
      <c r="F619" s="105"/>
      <c r="G619" s="105"/>
      <c r="H619" s="105"/>
      <c r="I619" s="105"/>
      <c r="J619" s="105"/>
      <c r="K619" s="105"/>
      <c r="L619" s="105"/>
      <c r="M619" s="105"/>
      <c r="N619" s="105"/>
    </row>
    <row r="620" spans="1:14" x14ac:dyDescent="0.25">
      <c r="A620" s="105"/>
      <c r="B620" s="105"/>
      <c r="C620" s="105"/>
      <c r="D620" s="105"/>
      <c r="E620" s="105"/>
      <c r="F620" s="105"/>
      <c r="G620" s="105"/>
      <c r="H620" s="105"/>
      <c r="I620" s="105"/>
      <c r="J620" s="105"/>
      <c r="K620" s="105"/>
      <c r="L620" s="105"/>
      <c r="M620" s="105"/>
      <c r="N620" s="105"/>
    </row>
    <row r="621" spans="1:14" x14ac:dyDescent="0.25">
      <c r="A621" s="105"/>
      <c r="B621" s="105"/>
      <c r="C621" s="105"/>
      <c r="D621" s="105"/>
      <c r="E621" s="105"/>
      <c r="F621" s="105"/>
      <c r="G621" s="105"/>
      <c r="H621" s="105"/>
      <c r="I621" s="105"/>
      <c r="J621" s="105"/>
      <c r="K621" s="105"/>
      <c r="L621" s="105"/>
      <c r="M621" s="105"/>
      <c r="N621" s="105"/>
    </row>
    <row r="622" spans="1:14" x14ac:dyDescent="0.25">
      <c r="A622" s="105"/>
      <c r="B622" s="105"/>
      <c r="C622" s="105"/>
      <c r="D622" s="105"/>
      <c r="E622" s="105"/>
      <c r="F622" s="105"/>
      <c r="G622" s="105"/>
      <c r="H622" s="105"/>
      <c r="I622" s="105"/>
      <c r="J622" s="105"/>
      <c r="K622" s="105"/>
      <c r="L622" s="105"/>
      <c r="M622" s="105"/>
      <c r="N622" s="105"/>
    </row>
    <row r="623" spans="1:14" x14ac:dyDescent="0.25">
      <c r="A623" s="105"/>
      <c r="B623" s="105"/>
      <c r="C623" s="105"/>
      <c r="D623" s="105"/>
      <c r="E623" s="105"/>
      <c r="F623" s="105"/>
      <c r="G623" s="105"/>
      <c r="H623" s="105"/>
      <c r="I623" s="105"/>
      <c r="J623" s="105"/>
      <c r="K623" s="105"/>
      <c r="L623" s="105"/>
      <c r="M623" s="105"/>
      <c r="N623" s="105"/>
    </row>
    <row r="624" spans="1:14" x14ac:dyDescent="0.25">
      <c r="A624" s="105"/>
      <c r="B624" s="105"/>
      <c r="C624" s="105"/>
      <c r="D624" s="105"/>
      <c r="E624" s="105"/>
      <c r="F624" s="105"/>
      <c r="G624" s="105"/>
      <c r="H624" s="105"/>
      <c r="I624" s="105"/>
      <c r="J624" s="105"/>
      <c r="K624" s="105"/>
      <c r="L624" s="105"/>
      <c r="M624" s="105"/>
      <c r="N624" s="105"/>
    </row>
    <row r="625" spans="1:14" x14ac:dyDescent="0.25">
      <c r="A625" s="105"/>
      <c r="B625" s="105"/>
      <c r="C625" s="105"/>
      <c r="D625" s="105"/>
      <c r="E625" s="105"/>
      <c r="F625" s="105"/>
      <c r="G625" s="105"/>
      <c r="H625" s="105"/>
      <c r="I625" s="105"/>
      <c r="J625" s="105"/>
      <c r="K625" s="105"/>
      <c r="L625" s="105"/>
      <c r="M625" s="105"/>
      <c r="N625" s="105"/>
    </row>
    <row r="626" spans="1:14" x14ac:dyDescent="0.25">
      <c r="A626" s="105"/>
      <c r="B626" s="105"/>
      <c r="C626" s="105"/>
      <c r="D626" s="105"/>
      <c r="E626" s="105"/>
      <c r="F626" s="105"/>
      <c r="G626" s="105"/>
      <c r="H626" s="105"/>
      <c r="I626" s="105"/>
      <c r="J626" s="105"/>
      <c r="K626" s="105"/>
      <c r="L626" s="105"/>
      <c r="M626" s="105"/>
      <c r="N626" s="105"/>
    </row>
    <row r="627" spans="1:14" x14ac:dyDescent="0.25">
      <c r="A627" s="105"/>
      <c r="B627" s="105"/>
      <c r="C627" s="105"/>
      <c r="D627" s="105"/>
      <c r="E627" s="105"/>
      <c r="F627" s="105"/>
      <c r="G627" s="105"/>
      <c r="H627" s="105"/>
      <c r="I627" s="105"/>
      <c r="J627" s="105"/>
      <c r="K627" s="105"/>
      <c r="L627" s="105"/>
      <c r="M627" s="105"/>
      <c r="N627" s="105"/>
    </row>
    <row r="628" spans="1:14" x14ac:dyDescent="0.25">
      <c r="A628" s="105"/>
      <c r="B628" s="105"/>
      <c r="C628" s="105"/>
      <c r="D628" s="105"/>
      <c r="E628" s="105"/>
      <c r="F628" s="105"/>
      <c r="G628" s="105"/>
      <c r="H628" s="105"/>
      <c r="I628" s="105"/>
      <c r="J628" s="105"/>
      <c r="K628" s="105"/>
      <c r="L628" s="105"/>
      <c r="M628" s="105"/>
      <c r="N628" s="105"/>
    </row>
    <row r="629" spans="1:14" x14ac:dyDescent="0.25">
      <c r="A629" s="105"/>
      <c r="B629" s="105"/>
      <c r="C629" s="105"/>
      <c r="D629" s="105"/>
      <c r="E629" s="105"/>
      <c r="F629" s="105"/>
      <c r="G629" s="105"/>
      <c r="H629" s="105"/>
      <c r="I629" s="105"/>
      <c r="J629" s="105"/>
      <c r="K629" s="105"/>
      <c r="L629" s="105"/>
      <c r="M629" s="105"/>
      <c r="N629" s="105"/>
    </row>
    <row r="630" spans="1:14" x14ac:dyDescent="0.25">
      <c r="A630" s="105"/>
      <c r="B630" s="105"/>
      <c r="C630" s="105"/>
      <c r="D630" s="105"/>
      <c r="E630" s="105"/>
      <c r="F630" s="105"/>
      <c r="G630" s="105"/>
      <c r="H630" s="105"/>
      <c r="I630" s="105"/>
      <c r="J630" s="105"/>
      <c r="K630" s="105"/>
      <c r="L630" s="105"/>
      <c r="M630" s="105"/>
      <c r="N630" s="105"/>
    </row>
    <row r="631" spans="1:14" x14ac:dyDescent="0.25">
      <c r="A631" s="105"/>
      <c r="B631" s="105"/>
      <c r="C631" s="105"/>
      <c r="D631" s="105"/>
      <c r="E631" s="105"/>
      <c r="F631" s="105"/>
      <c r="G631" s="105"/>
      <c r="H631" s="105"/>
      <c r="I631" s="105"/>
      <c r="J631" s="105"/>
      <c r="K631" s="105"/>
      <c r="L631" s="105"/>
      <c r="M631" s="105"/>
      <c r="N631" s="105"/>
    </row>
    <row r="632" spans="1:14" x14ac:dyDescent="0.25">
      <c r="A632" s="105"/>
      <c r="B632" s="105"/>
      <c r="C632" s="105"/>
      <c r="D632" s="105"/>
      <c r="E632" s="105"/>
      <c r="F632" s="105"/>
      <c r="G632" s="105"/>
      <c r="H632" s="105"/>
      <c r="I632" s="105"/>
      <c r="J632" s="105"/>
      <c r="K632" s="105"/>
      <c r="L632" s="105"/>
      <c r="M632" s="105"/>
      <c r="N632" s="105"/>
    </row>
    <row r="633" spans="1:14" x14ac:dyDescent="0.25">
      <c r="A633" s="105"/>
      <c r="B633" s="105"/>
      <c r="C633" s="105"/>
      <c r="D633" s="105"/>
      <c r="E633" s="105"/>
      <c r="F633" s="105"/>
      <c r="G633" s="105"/>
      <c r="H633" s="105"/>
      <c r="I633" s="105"/>
      <c r="J633" s="105"/>
      <c r="K633" s="105"/>
      <c r="L633" s="105"/>
      <c r="M633" s="105"/>
      <c r="N633" s="105"/>
    </row>
    <row r="634" spans="1:14" x14ac:dyDescent="0.25">
      <c r="A634" s="105"/>
      <c r="B634" s="105"/>
      <c r="C634" s="105"/>
      <c r="D634" s="105"/>
      <c r="E634" s="105"/>
      <c r="F634" s="105"/>
      <c r="G634" s="105"/>
      <c r="H634" s="105"/>
      <c r="I634" s="105"/>
      <c r="J634" s="105"/>
      <c r="K634" s="105"/>
      <c r="L634" s="105"/>
      <c r="M634" s="105"/>
      <c r="N634" s="105"/>
    </row>
    <row r="635" spans="1:14" x14ac:dyDescent="0.25">
      <c r="A635" s="105"/>
      <c r="B635" s="105"/>
      <c r="C635" s="105"/>
      <c r="D635" s="105"/>
      <c r="E635" s="105"/>
      <c r="F635" s="105"/>
      <c r="G635" s="105"/>
      <c r="H635" s="105"/>
      <c r="I635" s="105"/>
      <c r="J635" s="105"/>
      <c r="K635" s="105"/>
      <c r="L635" s="105"/>
      <c r="M635" s="105"/>
      <c r="N635" s="105"/>
    </row>
    <row r="636" spans="1:14" x14ac:dyDescent="0.25">
      <c r="A636" s="105"/>
      <c r="B636" s="105"/>
      <c r="C636" s="105"/>
      <c r="D636" s="105"/>
      <c r="E636" s="105"/>
      <c r="F636" s="105"/>
      <c r="G636" s="105"/>
      <c r="H636" s="105"/>
      <c r="I636" s="105"/>
      <c r="J636" s="105"/>
      <c r="K636" s="105"/>
      <c r="L636" s="105"/>
      <c r="M636" s="105"/>
      <c r="N636" s="105"/>
    </row>
    <row r="637" spans="1:14" x14ac:dyDescent="0.25">
      <c r="A637" s="105"/>
      <c r="B637" s="105"/>
      <c r="C637" s="105"/>
      <c r="D637" s="105"/>
      <c r="E637" s="105"/>
      <c r="F637" s="105"/>
      <c r="G637" s="105"/>
      <c r="H637" s="105"/>
      <c r="I637" s="105"/>
      <c r="J637" s="105"/>
      <c r="K637" s="105"/>
      <c r="L637" s="105"/>
      <c r="M637" s="105"/>
      <c r="N637" s="105"/>
    </row>
    <row r="638" spans="1:14" x14ac:dyDescent="0.25">
      <c r="A638" s="105"/>
      <c r="B638" s="105"/>
      <c r="C638" s="105"/>
      <c r="D638" s="105"/>
      <c r="E638" s="105"/>
      <c r="F638" s="105"/>
      <c r="G638" s="105"/>
      <c r="H638" s="105"/>
      <c r="I638" s="105"/>
      <c r="J638" s="105"/>
      <c r="K638" s="105"/>
      <c r="L638" s="105"/>
      <c r="M638" s="105"/>
      <c r="N638" s="105"/>
    </row>
    <row r="639" spans="1:14" x14ac:dyDescent="0.25">
      <c r="A639" s="105"/>
      <c r="B639" s="105"/>
      <c r="C639" s="105"/>
      <c r="D639" s="105"/>
      <c r="E639" s="105"/>
      <c r="F639" s="105"/>
      <c r="G639" s="105"/>
      <c r="H639" s="105"/>
      <c r="I639" s="105"/>
      <c r="J639" s="105"/>
      <c r="K639" s="105"/>
      <c r="L639" s="105"/>
      <c r="M639" s="105"/>
      <c r="N639" s="105"/>
    </row>
    <row r="640" spans="1:14" x14ac:dyDescent="0.25">
      <c r="A640" s="105"/>
      <c r="B640" s="105"/>
      <c r="C640" s="105"/>
      <c r="D640" s="105"/>
      <c r="E640" s="105"/>
      <c r="F640" s="105"/>
      <c r="G640" s="105"/>
      <c r="H640" s="105"/>
      <c r="I640" s="105"/>
      <c r="J640" s="105"/>
      <c r="K640" s="105"/>
      <c r="L640" s="105"/>
      <c r="M640" s="105"/>
      <c r="N640" s="105"/>
    </row>
    <row r="641" spans="1:14" x14ac:dyDescent="0.25">
      <c r="A641" s="105"/>
      <c r="B641" s="105"/>
      <c r="C641" s="105"/>
      <c r="D641" s="105"/>
      <c r="E641" s="105"/>
      <c r="F641" s="105"/>
      <c r="G641" s="105"/>
      <c r="H641" s="105"/>
      <c r="I641" s="105"/>
      <c r="J641" s="105"/>
      <c r="K641" s="105"/>
      <c r="L641" s="105"/>
      <c r="M641" s="105"/>
      <c r="N641" s="105"/>
    </row>
    <row r="642" spans="1:14" x14ac:dyDescent="0.25">
      <c r="A642" s="105"/>
      <c r="B642" s="105"/>
      <c r="C642" s="105"/>
      <c r="D642" s="105"/>
      <c r="E642" s="105"/>
      <c r="F642" s="105"/>
      <c r="G642" s="105"/>
      <c r="H642" s="105"/>
      <c r="I642" s="105"/>
      <c r="J642" s="105"/>
      <c r="K642" s="105"/>
      <c r="L642" s="105"/>
      <c r="M642" s="105"/>
      <c r="N642" s="105"/>
    </row>
    <row r="643" spans="1:14" x14ac:dyDescent="0.25">
      <c r="A643" s="105"/>
      <c r="B643" s="105"/>
      <c r="C643" s="105"/>
      <c r="D643" s="105"/>
      <c r="E643" s="105"/>
      <c r="F643" s="105"/>
      <c r="G643" s="105"/>
      <c r="H643" s="105"/>
      <c r="I643" s="105"/>
      <c r="J643" s="105"/>
      <c r="K643" s="105"/>
      <c r="L643" s="105"/>
      <c r="M643" s="105"/>
      <c r="N643" s="105"/>
    </row>
    <row r="644" spans="1:14" x14ac:dyDescent="0.25">
      <c r="A644" s="105"/>
      <c r="B644" s="105"/>
      <c r="C644" s="105"/>
      <c r="D644" s="105"/>
      <c r="E644" s="105"/>
      <c r="F644" s="105"/>
      <c r="G644" s="105"/>
      <c r="H644" s="105"/>
      <c r="I644" s="105"/>
      <c r="J644" s="105"/>
      <c r="K644" s="105"/>
      <c r="L644" s="105"/>
      <c r="M644" s="105"/>
      <c r="N644" s="105"/>
    </row>
    <row r="645" spans="1:14" x14ac:dyDescent="0.25">
      <c r="A645" s="105"/>
      <c r="B645" s="105"/>
      <c r="C645" s="105"/>
      <c r="D645" s="105"/>
      <c r="E645" s="105"/>
      <c r="F645" s="105"/>
      <c r="G645" s="105"/>
      <c r="H645" s="105"/>
      <c r="I645" s="105"/>
      <c r="J645" s="105"/>
      <c r="K645" s="105"/>
      <c r="L645" s="105"/>
      <c r="M645" s="105"/>
      <c r="N645" s="105"/>
    </row>
    <row r="646" spans="1:14" x14ac:dyDescent="0.25">
      <c r="A646" s="105"/>
      <c r="B646" s="105"/>
      <c r="C646" s="105"/>
      <c r="D646" s="105"/>
      <c r="E646" s="105"/>
      <c r="F646" s="105"/>
      <c r="G646" s="105"/>
      <c r="H646" s="105"/>
      <c r="I646" s="105"/>
      <c r="J646" s="105"/>
      <c r="K646" s="105"/>
      <c r="L646" s="105"/>
      <c r="M646" s="105"/>
      <c r="N646" s="105"/>
    </row>
    <row r="647" spans="1:14" x14ac:dyDescent="0.25">
      <c r="A647" s="105"/>
      <c r="B647" s="105"/>
      <c r="C647" s="105"/>
      <c r="D647" s="105"/>
      <c r="E647" s="105"/>
      <c r="F647" s="105"/>
      <c r="G647" s="105"/>
      <c r="H647" s="105"/>
      <c r="I647" s="105"/>
      <c r="J647" s="105"/>
      <c r="K647" s="105"/>
      <c r="L647" s="105"/>
      <c r="M647" s="105"/>
      <c r="N647" s="105"/>
    </row>
    <row r="648" spans="1:14" x14ac:dyDescent="0.25">
      <c r="A648" s="105"/>
      <c r="B648" s="105"/>
      <c r="C648" s="105"/>
      <c r="D648" s="105"/>
      <c r="E648" s="105"/>
      <c r="F648" s="105"/>
      <c r="G648" s="105"/>
      <c r="H648" s="105"/>
      <c r="I648" s="105"/>
      <c r="J648" s="105"/>
      <c r="K648" s="105"/>
      <c r="L648" s="105"/>
      <c r="M648" s="105"/>
      <c r="N648" s="105"/>
    </row>
    <row r="649" spans="1:14" x14ac:dyDescent="0.25">
      <c r="A649" s="105"/>
      <c r="B649" s="105"/>
      <c r="C649" s="105"/>
      <c r="D649" s="105"/>
      <c r="E649" s="105"/>
      <c r="F649" s="105"/>
      <c r="G649" s="105"/>
      <c r="H649" s="105"/>
      <c r="I649" s="105"/>
      <c r="J649" s="105"/>
      <c r="K649" s="105"/>
      <c r="L649" s="105"/>
      <c r="M649" s="105"/>
      <c r="N649" s="105"/>
    </row>
    <row r="650" spans="1:14" x14ac:dyDescent="0.25">
      <c r="A650" s="105"/>
      <c r="B650" s="105"/>
      <c r="C650" s="105"/>
      <c r="D650" s="105"/>
      <c r="E650" s="105"/>
      <c r="F650" s="105"/>
      <c r="G650" s="105"/>
      <c r="H650" s="105"/>
      <c r="I650" s="105"/>
      <c r="J650" s="105"/>
      <c r="K650" s="105"/>
      <c r="L650" s="105"/>
      <c r="M650" s="105"/>
      <c r="N650" s="105"/>
    </row>
    <row r="651" spans="1:14" x14ac:dyDescent="0.25">
      <c r="A651" s="105"/>
      <c r="B651" s="105"/>
      <c r="C651" s="105"/>
      <c r="D651" s="105"/>
      <c r="E651" s="105"/>
      <c r="F651" s="105"/>
      <c r="G651" s="105"/>
      <c r="H651" s="105"/>
      <c r="I651" s="105"/>
      <c r="J651" s="105"/>
      <c r="K651" s="105"/>
      <c r="L651" s="105"/>
      <c r="M651" s="105"/>
      <c r="N651" s="105"/>
    </row>
    <row r="652" spans="1:14" x14ac:dyDescent="0.25">
      <c r="A652" s="105"/>
      <c r="B652" s="105"/>
      <c r="C652" s="105"/>
      <c r="D652" s="105"/>
      <c r="E652" s="105"/>
      <c r="F652" s="105"/>
      <c r="G652" s="105"/>
      <c r="H652" s="105"/>
      <c r="I652" s="105"/>
      <c r="J652" s="105"/>
      <c r="K652" s="105"/>
      <c r="L652" s="105"/>
      <c r="M652" s="105"/>
      <c r="N652" s="105"/>
    </row>
    <row r="653" spans="1:14" x14ac:dyDescent="0.25">
      <c r="A653" s="105"/>
      <c r="B653" s="105"/>
      <c r="C653" s="105"/>
      <c r="D653" s="105"/>
      <c r="E653" s="105"/>
      <c r="F653" s="105"/>
      <c r="G653" s="105"/>
      <c r="H653" s="105"/>
      <c r="I653" s="105"/>
      <c r="J653" s="105"/>
      <c r="K653" s="105"/>
      <c r="L653" s="105"/>
      <c r="M653" s="105"/>
      <c r="N653" s="105"/>
    </row>
    <row r="654" spans="1:14" x14ac:dyDescent="0.25">
      <c r="A654" s="105"/>
      <c r="B654" s="105"/>
      <c r="C654" s="105"/>
      <c r="D654" s="105"/>
      <c r="E654" s="105"/>
      <c r="F654" s="105"/>
      <c r="G654" s="105"/>
      <c r="H654" s="105"/>
      <c r="I654" s="105"/>
      <c r="J654" s="105"/>
      <c r="K654" s="105"/>
      <c r="L654" s="105"/>
      <c r="M654" s="105"/>
      <c r="N654" s="105"/>
    </row>
    <row r="655" spans="1:14" x14ac:dyDescent="0.25">
      <c r="A655" s="105"/>
      <c r="B655" s="105"/>
      <c r="C655" s="105"/>
      <c r="D655" s="105"/>
      <c r="E655" s="105"/>
      <c r="F655" s="105"/>
      <c r="G655" s="105"/>
      <c r="H655" s="105"/>
      <c r="I655" s="105"/>
      <c r="J655" s="105"/>
      <c r="K655" s="105"/>
      <c r="L655" s="105"/>
      <c r="M655" s="105"/>
      <c r="N655" s="105"/>
    </row>
    <row r="656" spans="1:14" x14ac:dyDescent="0.25">
      <c r="A656" s="105"/>
      <c r="B656" s="105"/>
      <c r="C656" s="105"/>
      <c r="D656" s="105"/>
      <c r="E656" s="105"/>
      <c r="F656" s="105"/>
      <c r="G656" s="105"/>
      <c r="H656" s="105"/>
      <c r="I656" s="105"/>
      <c r="J656" s="105"/>
      <c r="K656" s="105"/>
      <c r="L656" s="105"/>
      <c r="M656" s="105"/>
      <c r="N656" s="105"/>
    </row>
    <row r="657" spans="1:14" x14ac:dyDescent="0.25">
      <c r="A657" s="105"/>
      <c r="B657" s="105"/>
      <c r="C657" s="105"/>
      <c r="D657" s="105"/>
      <c r="E657" s="105"/>
      <c r="F657" s="105"/>
      <c r="G657" s="105"/>
      <c r="H657" s="105"/>
      <c r="I657" s="105"/>
      <c r="J657" s="105"/>
      <c r="K657" s="105"/>
      <c r="L657" s="105"/>
      <c r="M657" s="105"/>
      <c r="N657" s="105"/>
    </row>
    <row r="658" spans="1:14" x14ac:dyDescent="0.25">
      <c r="A658" s="105"/>
      <c r="B658" s="105"/>
      <c r="C658" s="105"/>
      <c r="D658" s="105"/>
      <c r="E658" s="105"/>
      <c r="F658" s="105"/>
      <c r="G658" s="105"/>
      <c r="H658" s="105"/>
      <c r="I658" s="105"/>
      <c r="J658" s="105"/>
      <c r="K658" s="105"/>
      <c r="L658" s="105"/>
      <c r="M658" s="105"/>
      <c r="N658" s="105"/>
    </row>
    <row r="659" spans="1:14" x14ac:dyDescent="0.25">
      <c r="A659" s="105"/>
      <c r="B659" s="105"/>
      <c r="C659" s="105"/>
      <c r="D659" s="105"/>
      <c r="E659" s="105"/>
      <c r="F659" s="105"/>
      <c r="G659" s="105"/>
      <c r="H659" s="105"/>
      <c r="I659" s="105"/>
      <c r="J659" s="105"/>
      <c r="K659" s="105"/>
      <c r="L659" s="105"/>
      <c r="M659" s="105"/>
      <c r="N659" s="105"/>
    </row>
    <row r="660" spans="1:14" x14ac:dyDescent="0.25">
      <c r="A660" s="105"/>
      <c r="B660" s="105"/>
      <c r="C660" s="105"/>
      <c r="D660" s="105"/>
      <c r="E660" s="105"/>
      <c r="F660" s="105"/>
      <c r="G660" s="105"/>
      <c r="H660" s="105"/>
      <c r="I660" s="105"/>
      <c r="J660" s="105"/>
      <c r="K660" s="105"/>
      <c r="L660" s="105"/>
      <c r="M660" s="105"/>
      <c r="N660" s="105"/>
    </row>
    <row r="661" spans="1:14" x14ac:dyDescent="0.25">
      <c r="A661" s="105"/>
      <c r="B661" s="105"/>
      <c r="C661" s="105"/>
      <c r="D661" s="105"/>
      <c r="E661" s="105"/>
      <c r="F661" s="105"/>
      <c r="G661" s="105"/>
      <c r="H661" s="105"/>
      <c r="I661" s="105"/>
      <c r="J661" s="105"/>
      <c r="K661" s="105"/>
      <c r="L661" s="105"/>
      <c r="M661" s="105"/>
      <c r="N661" s="105"/>
    </row>
    <row r="662" spans="1:14" x14ac:dyDescent="0.25">
      <c r="A662" s="105"/>
      <c r="B662" s="105"/>
      <c r="C662" s="105"/>
      <c r="D662" s="105"/>
      <c r="E662" s="105"/>
      <c r="F662" s="105"/>
      <c r="G662" s="105"/>
      <c r="H662" s="105"/>
      <c r="I662" s="105"/>
      <c r="J662" s="105"/>
      <c r="K662" s="105"/>
      <c r="L662" s="105"/>
      <c r="M662" s="105"/>
      <c r="N662" s="105"/>
    </row>
    <row r="663" spans="1:14" x14ac:dyDescent="0.25">
      <c r="A663" s="105"/>
      <c r="B663" s="105"/>
      <c r="C663" s="105"/>
      <c r="D663" s="105"/>
      <c r="E663" s="105"/>
      <c r="F663" s="105"/>
      <c r="G663" s="105"/>
      <c r="H663" s="105"/>
      <c r="I663" s="105"/>
      <c r="J663" s="105"/>
      <c r="K663" s="105"/>
      <c r="L663" s="105"/>
      <c r="M663" s="105"/>
      <c r="N663" s="105"/>
    </row>
    <row r="664" spans="1:14" x14ac:dyDescent="0.25">
      <c r="A664" s="105"/>
      <c r="B664" s="105"/>
      <c r="C664" s="105"/>
      <c r="D664" s="105"/>
      <c r="E664" s="105"/>
      <c r="F664" s="105"/>
      <c r="G664" s="105"/>
      <c r="H664" s="105"/>
      <c r="I664" s="105"/>
      <c r="J664" s="105"/>
      <c r="K664" s="105"/>
      <c r="L664" s="105"/>
      <c r="M664" s="105"/>
      <c r="N664" s="105"/>
    </row>
    <row r="665" spans="1:14" x14ac:dyDescent="0.25">
      <c r="A665" s="105"/>
      <c r="B665" s="105"/>
      <c r="C665" s="105"/>
      <c r="D665" s="105"/>
      <c r="E665" s="105"/>
      <c r="F665" s="105"/>
      <c r="G665" s="105"/>
      <c r="H665" s="105"/>
      <c r="I665" s="105"/>
      <c r="J665" s="105"/>
      <c r="K665" s="105"/>
      <c r="L665" s="105"/>
      <c r="M665" s="105"/>
      <c r="N665" s="105"/>
    </row>
    <row r="666" spans="1:14" x14ac:dyDescent="0.25">
      <c r="A666" s="105"/>
      <c r="B666" s="105"/>
      <c r="C666" s="105"/>
      <c r="D666" s="105"/>
      <c r="E666" s="105"/>
      <c r="F666" s="105"/>
      <c r="G666" s="105"/>
      <c r="H666" s="105"/>
      <c r="I666" s="105"/>
      <c r="J666" s="105"/>
      <c r="K666" s="105"/>
      <c r="L666" s="105"/>
      <c r="M666" s="105"/>
      <c r="N666" s="105"/>
    </row>
    <row r="667" spans="1:14" x14ac:dyDescent="0.25">
      <c r="A667" s="105"/>
      <c r="B667" s="105"/>
      <c r="C667" s="105"/>
      <c r="D667" s="105"/>
      <c r="E667" s="105"/>
      <c r="F667" s="105"/>
      <c r="G667" s="105"/>
      <c r="H667" s="105"/>
      <c r="I667" s="105"/>
      <c r="J667" s="105"/>
      <c r="K667" s="105"/>
      <c r="L667" s="105"/>
      <c r="M667" s="105"/>
      <c r="N667" s="105"/>
    </row>
    <row r="668" spans="1:14" x14ac:dyDescent="0.25">
      <c r="A668" s="105"/>
      <c r="B668" s="105"/>
      <c r="C668" s="105"/>
      <c r="D668" s="105"/>
      <c r="E668" s="105"/>
      <c r="F668" s="105"/>
      <c r="G668" s="105"/>
      <c r="H668" s="105"/>
      <c r="I668" s="105"/>
      <c r="J668" s="105"/>
      <c r="K668" s="105"/>
      <c r="L668" s="105"/>
      <c r="M668" s="105"/>
      <c r="N668" s="105"/>
    </row>
    <row r="669" spans="1:14" x14ac:dyDescent="0.25">
      <c r="A669" s="105"/>
      <c r="B669" s="105"/>
      <c r="C669" s="105"/>
      <c r="D669" s="105"/>
      <c r="E669" s="105"/>
      <c r="F669" s="105"/>
      <c r="G669" s="105"/>
      <c r="H669" s="105"/>
      <c r="I669" s="105"/>
      <c r="J669" s="105"/>
      <c r="K669" s="105"/>
      <c r="L669" s="105"/>
      <c r="M669" s="105"/>
      <c r="N669" s="105"/>
    </row>
    <row r="670" spans="1:14" x14ac:dyDescent="0.25">
      <c r="A670" s="105"/>
      <c r="B670" s="105"/>
      <c r="C670" s="105"/>
      <c r="D670" s="105"/>
      <c r="E670" s="105"/>
      <c r="F670" s="105"/>
      <c r="G670" s="105"/>
      <c r="H670" s="105"/>
      <c r="I670" s="105"/>
      <c r="J670" s="105"/>
      <c r="K670" s="105"/>
      <c r="L670" s="105"/>
      <c r="M670" s="105"/>
      <c r="N670" s="105"/>
    </row>
    <row r="671" spans="1:14" x14ac:dyDescent="0.25">
      <c r="A671" s="105"/>
      <c r="B671" s="105"/>
      <c r="C671" s="105"/>
      <c r="D671" s="105"/>
      <c r="E671" s="105"/>
      <c r="F671" s="105"/>
      <c r="G671" s="105"/>
      <c r="H671" s="105"/>
      <c r="I671" s="105"/>
      <c r="J671" s="105"/>
      <c r="K671" s="105"/>
      <c r="L671" s="105"/>
      <c r="M671" s="105"/>
      <c r="N671" s="105"/>
    </row>
    <row r="672" spans="1:14" x14ac:dyDescent="0.25">
      <c r="A672" s="105"/>
      <c r="B672" s="105"/>
      <c r="C672" s="105"/>
      <c r="D672" s="105"/>
      <c r="E672" s="105"/>
      <c r="F672" s="105"/>
      <c r="G672" s="105"/>
      <c r="H672" s="105"/>
      <c r="I672" s="105"/>
      <c r="J672" s="105"/>
      <c r="K672" s="105"/>
      <c r="L672" s="105"/>
      <c r="M672" s="105"/>
      <c r="N672" s="105"/>
    </row>
    <row r="673" spans="1:14" x14ac:dyDescent="0.25">
      <c r="A673" s="105"/>
      <c r="B673" s="105"/>
      <c r="C673" s="105"/>
      <c r="D673" s="105"/>
      <c r="E673" s="105"/>
      <c r="F673" s="105"/>
      <c r="G673" s="105"/>
      <c r="H673" s="105"/>
      <c r="I673" s="105"/>
      <c r="J673" s="105"/>
      <c r="K673" s="105"/>
      <c r="L673" s="105"/>
      <c r="M673" s="105"/>
      <c r="N673" s="105"/>
    </row>
    <row r="674" spans="1:14" x14ac:dyDescent="0.25">
      <c r="A674" s="105"/>
      <c r="B674" s="105"/>
      <c r="C674" s="105"/>
      <c r="D674" s="105"/>
      <c r="E674" s="105"/>
      <c r="F674" s="105"/>
      <c r="G674" s="105"/>
      <c r="H674" s="105"/>
      <c r="I674" s="105"/>
      <c r="J674" s="105"/>
      <c r="K674" s="105"/>
      <c r="L674" s="105"/>
      <c r="M674" s="105"/>
      <c r="N674" s="105"/>
    </row>
    <row r="675" spans="1:14" x14ac:dyDescent="0.25">
      <c r="A675" s="105"/>
      <c r="B675" s="105"/>
      <c r="C675" s="105"/>
      <c r="D675" s="105"/>
      <c r="E675" s="105"/>
      <c r="F675" s="105"/>
      <c r="G675" s="105"/>
      <c r="H675" s="105"/>
      <c r="I675" s="105"/>
      <c r="J675" s="105"/>
      <c r="K675" s="105"/>
      <c r="L675" s="105"/>
      <c r="M675" s="105"/>
      <c r="N675" s="105"/>
    </row>
    <row r="676" spans="1:14" x14ac:dyDescent="0.25">
      <c r="A676" s="105"/>
      <c r="B676" s="105"/>
      <c r="C676" s="105"/>
      <c r="D676" s="105"/>
      <c r="E676" s="105"/>
      <c r="F676" s="105"/>
      <c r="G676" s="105"/>
      <c r="H676" s="105"/>
      <c r="I676" s="105"/>
      <c r="J676" s="105"/>
      <c r="K676" s="105"/>
      <c r="L676" s="105"/>
      <c r="M676" s="105"/>
      <c r="N676" s="105"/>
    </row>
    <row r="677" spans="1:14" x14ac:dyDescent="0.25">
      <c r="A677" s="105"/>
      <c r="B677" s="105"/>
      <c r="C677" s="105"/>
      <c r="D677" s="105"/>
      <c r="E677" s="105"/>
      <c r="F677" s="105"/>
      <c r="G677" s="105"/>
      <c r="H677" s="105"/>
      <c r="I677" s="105"/>
      <c r="J677" s="105"/>
      <c r="K677" s="105"/>
      <c r="L677" s="105"/>
      <c r="M677" s="105"/>
      <c r="N677" s="105"/>
    </row>
    <row r="678" spans="1:14" x14ac:dyDescent="0.25">
      <c r="A678" s="105"/>
      <c r="B678" s="105"/>
      <c r="C678" s="105"/>
      <c r="D678" s="105"/>
      <c r="E678" s="105"/>
      <c r="F678" s="105"/>
      <c r="G678" s="105"/>
      <c r="H678" s="105"/>
      <c r="I678" s="105"/>
      <c r="J678" s="105"/>
      <c r="K678" s="105"/>
      <c r="L678" s="105"/>
      <c r="M678" s="105"/>
      <c r="N678" s="105"/>
    </row>
    <row r="679" spans="1:14" x14ac:dyDescent="0.25">
      <c r="A679" s="105"/>
      <c r="B679" s="105"/>
      <c r="C679" s="105"/>
      <c r="D679" s="105"/>
      <c r="E679" s="105"/>
      <c r="F679" s="105"/>
      <c r="G679" s="105"/>
      <c r="H679" s="105"/>
      <c r="I679" s="105"/>
      <c r="J679" s="105"/>
      <c r="K679" s="105"/>
      <c r="L679" s="105"/>
      <c r="M679" s="105"/>
      <c r="N679" s="105"/>
    </row>
    <row r="680" spans="1:14" x14ac:dyDescent="0.25">
      <c r="A680" s="105"/>
      <c r="B680" s="105"/>
      <c r="C680" s="105"/>
      <c r="D680" s="105"/>
      <c r="E680" s="105"/>
      <c r="F680" s="105"/>
      <c r="G680" s="105"/>
      <c r="H680" s="105"/>
      <c r="I680" s="105"/>
      <c r="J680" s="105"/>
      <c r="K680" s="105"/>
      <c r="L680" s="105"/>
      <c r="M680" s="105"/>
      <c r="N680" s="105"/>
    </row>
    <row r="681" spans="1:14" x14ac:dyDescent="0.25">
      <c r="A681" s="105"/>
      <c r="B681" s="105"/>
      <c r="C681" s="105"/>
      <c r="D681" s="105"/>
      <c r="E681" s="105"/>
      <c r="F681" s="105"/>
      <c r="G681" s="105"/>
      <c r="H681" s="105"/>
      <c r="I681" s="105"/>
      <c r="J681" s="105"/>
      <c r="K681" s="105"/>
      <c r="L681" s="105"/>
      <c r="M681" s="105"/>
      <c r="N681" s="105"/>
    </row>
    <row r="682" spans="1:14" x14ac:dyDescent="0.25">
      <c r="A682" s="105"/>
      <c r="B682" s="105"/>
      <c r="C682" s="105"/>
      <c r="D682" s="105"/>
      <c r="E682" s="105"/>
      <c r="F682" s="105"/>
      <c r="G682" s="105"/>
      <c r="H682" s="105"/>
      <c r="I682" s="105"/>
      <c r="J682" s="105"/>
      <c r="K682" s="105"/>
      <c r="L682" s="105"/>
      <c r="M682" s="105"/>
      <c r="N682" s="105"/>
    </row>
    <row r="683" spans="1:14" x14ac:dyDescent="0.25">
      <c r="A683" s="105"/>
      <c r="B683" s="105"/>
      <c r="C683" s="105"/>
      <c r="D683" s="105"/>
      <c r="E683" s="105"/>
      <c r="F683" s="105"/>
      <c r="G683" s="105"/>
      <c r="H683" s="105"/>
      <c r="I683" s="105"/>
      <c r="J683" s="105"/>
      <c r="K683" s="105"/>
      <c r="L683" s="105"/>
      <c r="M683" s="105"/>
      <c r="N683" s="105"/>
    </row>
    <row r="684" spans="1:14" x14ac:dyDescent="0.25">
      <c r="A684" s="105"/>
      <c r="B684" s="105"/>
      <c r="C684" s="105"/>
      <c r="D684" s="105"/>
      <c r="E684" s="105"/>
      <c r="F684" s="105"/>
      <c r="G684" s="105"/>
      <c r="H684" s="105"/>
      <c r="I684" s="105"/>
      <c r="J684" s="105"/>
      <c r="K684" s="105"/>
      <c r="L684" s="105"/>
      <c r="M684" s="105"/>
      <c r="N684" s="105"/>
    </row>
    <row r="685" spans="1:14" x14ac:dyDescent="0.25">
      <c r="A685" s="105"/>
      <c r="B685" s="105"/>
      <c r="C685" s="105"/>
      <c r="D685" s="105"/>
      <c r="E685" s="105"/>
      <c r="F685" s="105"/>
      <c r="G685" s="105"/>
      <c r="H685" s="105"/>
      <c r="I685" s="105"/>
      <c r="J685" s="105"/>
      <c r="K685" s="105"/>
      <c r="L685" s="105"/>
      <c r="M685" s="105"/>
      <c r="N685" s="105"/>
    </row>
    <row r="686" spans="1:14" x14ac:dyDescent="0.25">
      <c r="A686" s="105"/>
      <c r="B686" s="105"/>
      <c r="C686" s="105"/>
      <c r="D686" s="105"/>
      <c r="E686" s="105"/>
      <c r="F686" s="105"/>
      <c r="G686" s="105"/>
      <c r="H686" s="105"/>
      <c r="I686" s="105"/>
      <c r="J686" s="105"/>
      <c r="K686" s="105"/>
      <c r="L686" s="105"/>
      <c r="M686" s="105"/>
      <c r="N686" s="105"/>
    </row>
    <row r="687" spans="1:14" x14ac:dyDescent="0.25">
      <c r="A687" s="105"/>
      <c r="B687" s="105"/>
      <c r="C687" s="105"/>
      <c r="D687" s="105"/>
      <c r="E687" s="105"/>
      <c r="F687" s="105"/>
      <c r="G687" s="105"/>
      <c r="H687" s="105"/>
      <c r="I687" s="105"/>
      <c r="J687" s="105"/>
      <c r="K687" s="105"/>
      <c r="L687" s="105"/>
      <c r="M687" s="105"/>
      <c r="N687" s="105"/>
    </row>
    <row r="688" spans="1:14" x14ac:dyDescent="0.25">
      <c r="A688" s="105"/>
      <c r="B688" s="105"/>
      <c r="C688" s="105"/>
      <c r="D688" s="105"/>
      <c r="E688" s="105"/>
      <c r="F688" s="105"/>
      <c r="G688" s="105"/>
      <c r="H688" s="105"/>
      <c r="I688" s="105"/>
      <c r="J688" s="105"/>
      <c r="K688" s="105"/>
      <c r="L688" s="105"/>
      <c r="M688" s="105"/>
      <c r="N688" s="105"/>
    </row>
    <row r="689" spans="1:14" x14ac:dyDescent="0.25">
      <c r="A689" s="105"/>
      <c r="B689" s="105"/>
      <c r="C689" s="105"/>
      <c r="D689" s="105"/>
      <c r="E689" s="105"/>
      <c r="F689" s="105"/>
      <c r="G689" s="105"/>
      <c r="H689" s="105"/>
      <c r="I689" s="105"/>
      <c r="J689" s="105"/>
      <c r="K689" s="105"/>
      <c r="L689" s="105"/>
      <c r="M689" s="105"/>
      <c r="N689" s="105"/>
    </row>
    <row r="690" spans="1:14" x14ac:dyDescent="0.25">
      <c r="A690" s="105"/>
      <c r="B690" s="105"/>
      <c r="C690" s="105"/>
      <c r="D690" s="105"/>
      <c r="E690" s="105"/>
      <c r="F690" s="105"/>
      <c r="G690" s="105"/>
      <c r="H690" s="105"/>
      <c r="I690" s="105"/>
      <c r="J690" s="105"/>
      <c r="K690" s="105"/>
      <c r="L690" s="105"/>
      <c r="M690" s="105"/>
      <c r="N690" s="105"/>
    </row>
    <row r="691" spans="1:14" x14ac:dyDescent="0.25">
      <c r="A691" s="105"/>
      <c r="B691" s="105"/>
      <c r="C691" s="105"/>
      <c r="D691" s="105"/>
      <c r="E691" s="105"/>
      <c r="F691" s="105"/>
      <c r="G691" s="105"/>
      <c r="H691" s="105"/>
      <c r="I691" s="105"/>
      <c r="J691" s="105"/>
      <c r="K691" s="105"/>
      <c r="L691" s="105"/>
      <c r="M691" s="105"/>
      <c r="N691" s="105"/>
    </row>
    <row r="692" spans="1:14" x14ac:dyDescent="0.25">
      <c r="A692" s="105"/>
      <c r="B692" s="105"/>
      <c r="C692" s="105"/>
      <c r="D692" s="105"/>
      <c r="E692" s="105"/>
      <c r="F692" s="105"/>
      <c r="G692" s="105"/>
      <c r="H692" s="105"/>
      <c r="I692" s="105"/>
      <c r="J692" s="105"/>
      <c r="K692" s="105"/>
      <c r="L692" s="105"/>
      <c r="M692" s="105"/>
      <c r="N692" s="105"/>
    </row>
    <row r="693" spans="1:14" x14ac:dyDescent="0.25">
      <c r="A693" s="105"/>
      <c r="B693" s="105"/>
      <c r="C693" s="105"/>
      <c r="D693" s="105"/>
      <c r="E693" s="105"/>
      <c r="F693" s="105"/>
      <c r="G693" s="105"/>
      <c r="H693" s="105"/>
      <c r="I693" s="105"/>
      <c r="J693" s="105"/>
      <c r="K693" s="105"/>
      <c r="L693" s="105"/>
      <c r="M693" s="105"/>
      <c r="N693" s="105"/>
    </row>
    <row r="694" spans="1:14" x14ac:dyDescent="0.25">
      <c r="A694" s="105"/>
      <c r="B694" s="105"/>
      <c r="C694" s="105"/>
      <c r="D694" s="105"/>
      <c r="E694" s="105"/>
      <c r="F694" s="105"/>
      <c r="G694" s="105"/>
      <c r="H694" s="105"/>
      <c r="I694" s="105"/>
      <c r="J694" s="105"/>
      <c r="K694" s="105"/>
      <c r="L694" s="105"/>
      <c r="M694" s="105"/>
      <c r="N694" s="105"/>
    </row>
    <row r="695" spans="1:14" x14ac:dyDescent="0.25">
      <c r="A695" s="105"/>
      <c r="B695" s="105"/>
      <c r="C695" s="105"/>
      <c r="D695" s="105"/>
      <c r="E695" s="105"/>
      <c r="F695" s="105"/>
      <c r="G695" s="105"/>
      <c r="H695" s="105"/>
      <c r="I695" s="105"/>
      <c r="J695" s="105"/>
      <c r="K695" s="105"/>
      <c r="L695" s="105"/>
      <c r="M695" s="105"/>
      <c r="N695" s="105"/>
    </row>
    <row r="696" spans="1:14" x14ac:dyDescent="0.25">
      <c r="A696" s="105"/>
      <c r="B696" s="105"/>
      <c r="C696" s="105"/>
      <c r="D696" s="105"/>
      <c r="E696" s="105"/>
      <c r="F696" s="105"/>
      <c r="G696" s="105"/>
      <c r="H696" s="105"/>
      <c r="I696" s="105"/>
      <c r="J696" s="105"/>
      <c r="K696" s="105"/>
      <c r="L696" s="105"/>
      <c r="M696" s="105"/>
      <c r="N696" s="105"/>
    </row>
    <row r="697" spans="1:14" x14ac:dyDescent="0.25">
      <c r="A697" s="105"/>
      <c r="B697" s="105"/>
      <c r="C697" s="105"/>
      <c r="D697" s="105"/>
      <c r="E697" s="105"/>
      <c r="F697" s="105"/>
      <c r="G697" s="105"/>
      <c r="H697" s="105"/>
      <c r="I697" s="105"/>
      <c r="J697" s="105"/>
      <c r="K697" s="105"/>
      <c r="L697" s="105"/>
      <c r="M697" s="105"/>
      <c r="N697" s="105"/>
    </row>
    <row r="698" spans="1:14" x14ac:dyDescent="0.25">
      <c r="A698" s="105"/>
      <c r="B698" s="105"/>
      <c r="C698" s="105"/>
      <c r="D698" s="105"/>
      <c r="E698" s="105"/>
      <c r="F698" s="105"/>
      <c r="G698" s="105"/>
      <c r="H698" s="105"/>
      <c r="I698" s="105"/>
      <c r="J698" s="105"/>
      <c r="K698" s="105"/>
      <c r="L698" s="105"/>
      <c r="M698" s="105"/>
      <c r="N698" s="105"/>
    </row>
    <row r="699" spans="1:14" x14ac:dyDescent="0.25">
      <c r="A699" s="105"/>
      <c r="B699" s="105"/>
      <c r="C699" s="105"/>
      <c r="D699" s="105"/>
      <c r="E699" s="105"/>
      <c r="F699" s="105"/>
      <c r="G699" s="105"/>
      <c r="H699" s="105"/>
      <c r="I699" s="105"/>
      <c r="J699" s="105"/>
      <c r="K699" s="105"/>
      <c r="L699" s="105"/>
      <c r="M699" s="105"/>
      <c r="N699" s="105"/>
    </row>
    <row r="700" spans="1:14" x14ac:dyDescent="0.25">
      <c r="A700" s="105"/>
      <c r="B700" s="105"/>
      <c r="C700" s="105"/>
      <c r="D700" s="105"/>
      <c r="E700" s="105"/>
      <c r="F700" s="105"/>
      <c r="G700" s="105"/>
      <c r="H700" s="105"/>
      <c r="I700" s="105"/>
      <c r="J700" s="105"/>
      <c r="K700" s="105"/>
      <c r="L700" s="105"/>
      <c r="M700" s="105"/>
      <c r="N700" s="105"/>
    </row>
    <row r="701" spans="1:14" x14ac:dyDescent="0.25">
      <c r="A701" s="105"/>
      <c r="B701" s="105"/>
      <c r="C701" s="105"/>
      <c r="D701" s="105"/>
      <c r="E701" s="105"/>
      <c r="F701" s="105"/>
      <c r="G701" s="105"/>
      <c r="H701" s="105"/>
      <c r="I701" s="105"/>
      <c r="J701" s="105"/>
      <c r="K701" s="105"/>
      <c r="L701" s="105"/>
      <c r="M701" s="105"/>
      <c r="N701" s="105"/>
    </row>
    <row r="702" spans="1:14" x14ac:dyDescent="0.25">
      <c r="A702" s="105"/>
      <c r="B702" s="105"/>
      <c r="C702" s="105"/>
      <c r="D702" s="105"/>
      <c r="E702" s="105"/>
      <c r="F702" s="105"/>
      <c r="G702" s="105"/>
      <c r="H702" s="105"/>
      <c r="I702" s="105"/>
      <c r="J702" s="105"/>
      <c r="K702" s="105"/>
      <c r="L702" s="105"/>
      <c r="M702" s="105"/>
      <c r="N702" s="105"/>
    </row>
    <row r="703" spans="1:14" x14ac:dyDescent="0.25">
      <c r="A703" s="105"/>
      <c r="B703" s="105"/>
      <c r="C703" s="105"/>
      <c r="D703" s="105"/>
      <c r="E703" s="105"/>
      <c r="F703" s="105"/>
      <c r="G703" s="105"/>
      <c r="H703" s="105"/>
      <c r="I703" s="105"/>
      <c r="J703" s="105"/>
      <c r="K703" s="105"/>
      <c r="L703" s="105"/>
      <c r="M703" s="105"/>
      <c r="N703" s="105"/>
    </row>
    <row r="704" spans="1:14" x14ac:dyDescent="0.25">
      <c r="A704" s="105"/>
      <c r="B704" s="105"/>
      <c r="C704" s="105"/>
      <c r="D704" s="105"/>
      <c r="E704" s="105"/>
      <c r="F704" s="105"/>
      <c r="G704" s="105"/>
      <c r="H704" s="105"/>
      <c r="I704" s="105"/>
      <c r="J704" s="105"/>
      <c r="K704" s="105"/>
      <c r="L704" s="105"/>
      <c r="M704" s="105"/>
      <c r="N704" s="105"/>
    </row>
    <row r="705" spans="1:14" x14ac:dyDescent="0.25">
      <c r="A705" s="105"/>
      <c r="B705" s="105"/>
      <c r="C705" s="105"/>
      <c r="D705" s="105"/>
      <c r="E705" s="105"/>
      <c r="F705" s="105"/>
      <c r="G705" s="105"/>
      <c r="H705" s="105"/>
      <c r="I705" s="105"/>
      <c r="J705" s="105"/>
      <c r="K705" s="105"/>
      <c r="L705" s="105"/>
      <c r="M705" s="105"/>
      <c r="N705" s="105"/>
    </row>
    <row r="706" spans="1:14" x14ac:dyDescent="0.25">
      <c r="A706" s="105"/>
      <c r="B706" s="105"/>
      <c r="C706" s="105"/>
      <c r="D706" s="105"/>
      <c r="E706" s="105"/>
      <c r="F706" s="105"/>
      <c r="G706" s="105"/>
      <c r="H706" s="105"/>
      <c r="I706" s="105"/>
      <c r="J706" s="105"/>
      <c r="K706" s="105"/>
      <c r="L706" s="105"/>
      <c r="M706" s="105"/>
      <c r="N706" s="105"/>
    </row>
    <row r="707" spans="1:14" x14ac:dyDescent="0.25">
      <c r="A707" s="105"/>
      <c r="B707" s="105"/>
      <c r="C707" s="105"/>
      <c r="D707" s="105"/>
      <c r="E707" s="105"/>
      <c r="F707" s="105"/>
      <c r="G707" s="105"/>
      <c r="H707" s="105"/>
      <c r="I707" s="105"/>
      <c r="J707" s="105"/>
      <c r="K707" s="105"/>
      <c r="L707" s="105"/>
      <c r="M707" s="105"/>
      <c r="N707" s="105"/>
    </row>
    <row r="708" spans="1:14" x14ac:dyDescent="0.25">
      <c r="A708" s="105"/>
      <c r="B708" s="105"/>
      <c r="C708" s="105"/>
      <c r="D708" s="105"/>
      <c r="E708" s="105"/>
      <c r="F708" s="105"/>
      <c r="G708" s="105"/>
      <c r="H708" s="105"/>
      <c r="I708" s="105"/>
      <c r="J708" s="105"/>
      <c r="K708" s="105"/>
      <c r="L708" s="105"/>
      <c r="M708" s="105"/>
      <c r="N708" s="105"/>
    </row>
    <row r="709" spans="1:14" x14ac:dyDescent="0.25">
      <c r="A709" s="105"/>
      <c r="B709" s="105"/>
      <c r="C709" s="105"/>
      <c r="D709" s="105"/>
      <c r="E709" s="105"/>
      <c r="F709" s="105"/>
      <c r="G709" s="105"/>
      <c r="H709" s="105"/>
      <c r="I709" s="105"/>
      <c r="J709" s="105"/>
      <c r="K709" s="105"/>
      <c r="L709" s="105"/>
      <c r="M709" s="105"/>
      <c r="N709" s="105"/>
    </row>
    <row r="710" spans="1:14" x14ac:dyDescent="0.25">
      <c r="A710" s="105"/>
      <c r="B710" s="105"/>
      <c r="C710" s="105"/>
      <c r="D710" s="105"/>
      <c r="E710" s="105"/>
      <c r="F710" s="105"/>
      <c r="G710" s="105"/>
      <c r="H710" s="105"/>
      <c r="I710" s="105"/>
      <c r="J710" s="105"/>
      <c r="K710" s="105"/>
      <c r="L710" s="105"/>
      <c r="M710" s="105"/>
      <c r="N710" s="105"/>
    </row>
    <row r="711" spans="1:14" x14ac:dyDescent="0.25">
      <c r="A711" s="105"/>
      <c r="B711" s="105"/>
      <c r="C711" s="105"/>
      <c r="D711" s="105"/>
      <c r="E711" s="105"/>
      <c r="F711" s="105"/>
      <c r="G711" s="105"/>
      <c r="H711" s="105"/>
      <c r="I711" s="105"/>
      <c r="J711" s="105"/>
      <c r="K711" s="105"/>
      <c r="L711" s="105"/>
      <c r="M711" s="105"/>
      <c r="N711" s="105"/>
    </row>
    <row r="712" spans="1:14" x14ac:dyDescent="0.25">
      <c r="A712" s="105"/>
      <c r="B712" s="105"/>
      <c r="C712" s="105"/>
      <c r="D712" s="105"/>
      <c r="E712" s="105"/>
      <c r="F712" s="105"/>
      <c r="G712" s="105"/>
      <c r="H712" s="105"/>
      <c r="I712" s="105"/>
      <c r="J712" s="105"/>
      <c r="K712" s="105"/>
      <c r="L712" s="105"/>
      <c r="M712" s="105"/>
      <c r="N712" s="105"/>
    </row>
    <row r="713" spans="1:14" x14ac:dyDescent="0.25">
      <c r="A713" s="105"/>
      <c r="B713" s="105"/>
      <c r="C713" s="105"/>
      <c r="D713" s="105"/>
      <c r="E713" s="105"/>
      <c r="F713" s="105"/>
      <c r="G713" s="105"/>
      <c r="H713" s="105"/>
      <c r="I713" s="105"/>
      <c r="J713" s="105"/>
      <c r="K713" s="105"/>
      <c r="L713" s="105"/>
      <c r="M713" s="105"/>
      <c r="N713" s="105"/>
    </row>
    <row r="714" spans="1:14" x14ac:dyDescent="0.25">
      <c r="A714" s="105"/>
      <c r="B714" s="105"/>
      <c r="C714" s="105"/>
      <c r="D714" s="105"/>
      <c r="E714" s="105"/>
      <c r="F714" s="105"/>
      <c r="G714" s="105"/>
      <c r="H714" s="105"/>
      <c r="I714" s="105"/>
      <c r="J714" s="105"/>
      <c r="K714" s="105"/>
      <c r="L714" s="105"/>
      <c r="M714" s="105"/>
      <c r="N714" s="105"/>
    </row>
    <row r="715" spans="1:14" x14ac:dyDescent="0.25">
      <c r="A715" s="105"/>
      <c r="B715" s="105"/>
      <c r="C715" s="105"/>
      <c r="D715" s="105"/>
      <c r="E715" s="105"/>
      <c r="F715" s="105"/>
      <c r="G715" s="105"/>
      <c r="H715" s="105"/>
      <c r="I715" s="105"/>
      <c r="J715" s="105"/>
      <c r="K715" s="105"/>
      <c r="L715" s="105"/>
      <c r="M715" s="105"/>
      <c r="N715" s="105"/>
    </row>
    <row r="716" spans="1:14" x14ac:dyDescent="0.25">
      <c r="A716" s="105"/>
      <c r="B716" s="105"/>
      <c r="C716" s="105"/>
      <c r="D716" s="105"/>
      <c r="E716" s="105"/>
      <c r="F716" s="105"/>
      <c r="G716" s="105"/>
      <c r="H716" s="105"/>
      <c r="I716" s="105"/>
      <c r="J716" s="105"/>
      <c r="K716" s="105"/>
      <c r="L716" s="105"/>
      <c r="M716" s="105"/>
      <c r="N716" s="105"/>
    </row>
    <row r="717" spans="1:14" x14ac:dyDescent="0.25">
      <c r="A717" s="105"/>
      <c r="B717" s="105"/>
      <c r="C717" s="105"/>
      <c r="D717" s="105"/>
      <c r="E717" s="105"/>
      <c r="F717" s="105"/>
      <c r="G717" s="105"/>
      <c r="H717" s="105"/>
      <c r="I717" s="105"/>
      <c r="J717" s="105"/>
      <c r="K717" s="105"/>
      <c r="L717" s="105"/>
      <c r="M717" s="105"/>
      <c r="N717" s="105"/>
    </row>
    <row r="718" spans="1:14" x14ac:dyDescent="0.25">
      <c r="A718" s="105"/>
      <c r="B718" s="105"/>
      <c r="C718" s="105"/>
      <c r="D718" s="105"/>
      <c r="E718" s="105"/>
      <c r="F718" s="105"/>
      <c r="G718" s="105"/>
      <c r="H718" s="105"/>
      <c r="I718" s="105"/>
      <c r="J718" s="105"/>
      <c r="K718" s="105"/>
      <c r="L718" s="105"/>
      <c r="M718" s="105"/>
      <c r="N718" s="105"/>
    </row>
    <row r="719" spans="1:14" x14ac:dyDescent="0.25">
      <c r="A719" s="105"/>
      <c r="B719" s="105"/>
      <c r="C719" s="105"/>
      <c r="D719" s="105"/>
      <c r="E719" s="105"/>
      <c r="F719" s="105"/>
      <c r="G719" s="105"/>
      <c r="H719" s="105"/>
      <c r="I719" s="105"/>
      <c r="J719" s="105"/>
      <c r="K719" s="105"/>
      <c r="L719" s="105"/>
      <c r="M719" s="105"/>
      <c r="N719" s="105"/>
    </row>
    <row r="720" spans="1:14" x14ac:dyDescent="0.25">
      <c r="A720" s="105"/>
      <c r="B720" s="105"/>
      <c r="C720" s="105"/>
      <c r="D720" s="105"/>
      <c r="E720" s="105"/>
      <c r="F720" s="105"/>
      <c r="G720" s="105"/>
      <c r="H720" s="105"/>
      <c r="I720" s="105"/>
      <c r="J720" s="105"/>
      <c r="K720" s="105"/>
      <c r="L720" s="105"/>
      <c r="M720" s="105"/>
      <c r="N720" s="105"/>
    </row>
    <row r="721" spans="1:14" x14ac:dyDescent="0.25">
      <c r="A721" s="105"/>
      <c r="B721" s="105"/>
      <c r="C721" s="105"/>
      <c r="D721" s="105"/>
      <c r="E721" s="105"/>
      <c r="F721" s="105"/>
      <c r="G721" s="105"/>
      <c r="H721" s="105"/>
      <c r="I721" s="105"/>
      <c r="J721" s="105"/>
      <c r="K721" s="105"/>
      <c r="L721" s="105"/>
      <c r="M721" s="105"/>
      <c r="N721" s="105"/>
    </row>
    <row r="722" spans="1:14" x14ac:dyDescent="0.25">
      <c r="A722" s="105"/>
      <c r="B722" s="105"/>
      <c r="C722" s="105"/>
      <c r="D722" s="105"/>
      <c r="E722" s="105"/>
      <c r="F722" s="105"/>
      <c r="G722" s="105"/>
      <c r="H722" s="105"/>
      <c r="I722" s="105"/>
      <c r="J722" s="105"/>
      <c r="K722" s="105"/>
      <c r="L722" s="105"/>
      <c r="M722" s="105"/>
      <c r="N722" s="105"/>
    </row>
    <row r="723" spans="1:14" x14ac:dyDescent="0.25">
      <c r="A723" s="105"/>
      <c r="B723" s="105"/>
      <c r="C723" s="105"/>
      <c r="D723" s="105"/>
      <c r="E723" s="105"/>
      <c r="F723" s="105"/>
      <c r="G723" s="105"/>
      <c r="H723" s="105"/>
      <c r="I723" s="105"/>
      <c r="J723" s="105"/>
      <c r="K723" s="105"/>
      <c r="L723" s="105"/>
      <c r="M723" s="105"/>
      <c r="N723" s="105"/>
    </row>
    <row r="724" spans="1:14" x14ac:dyDescent="0.25">
      <c r="A724" s="105"/>
      <c r="B724" s="105"/>
      <c r="C724" s="105"/>
      <c r="D724" s="105"/>
      <c r="E724" s="105"/>
      <c r="F724" s="105"/>
      <c r="G724" s="105"/>
      <c r="H724" s="105"/>
      <c r="I724" s="105"/>
      <c r="J724" s="105"/>
      <c r="K724" s="105"/>
      <c r="L724" s="105"/>
      <c r="M724" s="105"/>
      <c r="N724" s="105"/>
    </row>
    <row r="725" spans="1:14" x14ac:dyDescent="0.25">
      <c r="A725" s="105"/>
      <c r="B725" s="105"/>
      <c r="C725" s="105"/>
      <c r="D725" s="105"/>
      <c r="E725" s="105"/>
      <c r="F725" s="105"/>
      <c r="G725" s="105"/>
      <c r="H725" s="105"/>
      <c r="I725" s="105"/>
      <c r="J725" s="105"/>
      <c r="K725" s="105"/>
      <c r="L725" s="105"/>
      <c r="M725" s="105"/>
      <c r="N725" s="105"/>
    </row>
    <row r="726" spans="1:14" x14ac:dyDescent="0.25">
      <c r="A726" s="105"/>
      <c r="B726" s="105"/>
      <c r="C726" s="105"/>
      <c r="D726" s="105"/>
      <c r="E726" s="105"/>
      <c r="F726" s="105"/>
      <c r="G726" s="105"/>
      <c r="H726" s="105"/>
      <c r="I726" s="105"/>
      <c r="J726" s="105"/>
      <c r="K726" s="105"/>
      <c r="L726" s="105"/>
      <c r="M726" s="105"/>
      <c r="N726" s="105"/>
    </row>
    <row r="727" spans="1:14" x14ac:dyDescent="0.25">
      <c r="A727" s="105"/>
      <c r="B727" s="105"/>
      <c r="C727" s="105"/>
      <c r="D727" s="105"/>
      <c r="E727" s="105"/>
      <c r="F727" s="105"/>
      <c r="G727" s="105"/>
      <c r="H727" s="105"/>
      <c r="I727" s="105"/>
      <c r="J727" s="105"/>
      <c r="K727" s="105"/>
      <c r="L727" s="105"/>
      <c r="M727" s="105"/>
      <c r="N727" s="105"/>
    </row>
    <row r="728" spans="1:14" x14ac:dyDescent="0.25">
      <c r="A728" s="105"/>
      <c r="B728" s="105"/>
      <c r="C728" s="105"/>
      <c r="D728" s="105"/>
      <c r="E728" s="105"/>
      <c r="F728" s="105"/>
      <c r="G728" s="105"/>
      <c r="H728" s="105"/>
      <c r="I728" s="105"/>
      <c r="J728" s="105"/>
      <c r="K728" s="105"/>
      <c r="L728" s="105"/>
      <c r="M728" s="105"/>
      <c r="N728" s="105"/>
    </row>
    <row r="729" spans="1:14" x14ac:dyDescent="0.25">
      <c r="A729" s="105"/>
      <c r="B729" s="105"/>
      <c r="C729" s="105"/>
      <c r="D729" s="105"/>
      <c r="E729" s="105"/>
      <c r="F729" s="105"/>
      <c r="G729" s="105"/>
      <c r="H729" s="105"/>
      <c r="I729" s="105"/>
      <c r="J729" s="105"/>
      <c r="K729" s="105"/>
      <c r="L729" s="105"/>
      <c r="M729" s="105"/>
      <c r="N729" s="105"/>
    </row>
    <row r="730" spans="1:14" x14ac:dyDescent="0.25">
      <c r="A730" s="105"/>
      <c r="B730" s="105"/>
      <c r="C730" s="105"/>
      <c r="D730" s="105"/>
      <c r="E730" s="105"/>
      <c r="F730" s="105"/>
      <c r="G730" s="105"/>
      <c r="H730" s="105"/>
      <c r="I730" s="105"/>
      <c r="J730" s="105"/>
      <c r="K730" s="105"/>
      <c r="L730" s="105"/>
      <c r="M730" s="105"/>
      <c r="N730" s="105"/>
    </row>
    <row r="731" spans="1:14" x14ac:dyDescent="0.25">
      <c r="A731" s="105"/>
      <c r="B731" s="105"/>
      <c r="C731" s="105"/>
      <c r="D731" s="105"/>
      <c r="E731" s="105"/>
      <c r="F731" s="105"/>
      <c r="G731" s="105"/>
      <c r="H731" s="105"/>
      <c r="I731" s="105"/>
      <c r="J731" s="105"/>
      <c r="K731" s="105"/>
      <c r="L731" s="105"/>
      <c r="M731" s="105"/>
      <c r="N731" s="105"/>
    </row>
    <row r="732" spans="1:14" x14ac:dyDescent="0.25">
      <c r="A732" s="105"/>
      <c r="B732" s="105"/>
      <c r="C732" s="105"/>
      <c r="D732" s="105"/>
      <c r="E732" s="105"/>
      <c r="F732" s="105"/>
      <c r="G732" s="105"/>
      <c r="H732" s="105"/>
      <c r="I732" s="105"/>
      <c r="J732" s="105"/>
      <c r="K732" s="105"/>
      <c r="L732" s="105"/>
      <c r="M732" s="105"/>
      <c r="N732" s="105"/>
    </row>
    <row r="733" spans="1:14" x14ac:dyDescent="0.25">
      <c r="A733" s="105"/>
      <c r="B733" s="105"/>
      <c r="C733" s="105"/>
      <c r="D733" s="105"/>
      <c r="E733" s="105"/>
      <c r="F733" s="105"/>
      <c r="G733" s="105"/>
      <c r="H733" s="105"/>
      <c r="I733" s="105"/>
      <c r="J733" s="105"/>
      <c r="K733" s="105"/>
      <c r="L733" s="105"/>
      <c r="M733" s="105"/>
      <c r="N733" s="105"/>
    </row>
    <row r="734" spans="1:14" x14ac:dyDescent="0.25">
      <c r="A734" s="105"/>
      <c r="B734" s="105"/>
      <c r="C734" s="105"/>
      <c r="D734" s="105"/>
      <c r="E734" s="105"/>
      <c r="F734" s="105"/>
      <c r="G734" s="105"/>
      <c r="H734" s="105"/>
      <c r="I734" s="105"/>
      <c r="J734" s="105"/>
      <c r="K734" s="105"/>
      <c r="L734" s="105"/>
      <c r="M734" s="105"/>
      <c r="N734" s="105"/>
    </row>
    <row r="735" spans="1:14" x14ac:dyDescent="0.25">
      <c r="A735" s="105"/>
      <c r="B735" s="105"/>
      <c r="C735" s="105"/>
      <c r="D735" s="105"/>
      <c r="E735" s="105"/>
      <c r="F735" s="105"/>
      <c r="G735" s="105"/>
      <c r="H735" s="105"/>
      <c r="I735" s="105"/>
      <c r="J735" s="105"/>
      <c r="K735" s="105"/>
      <c r="L735" s="105"/>
      <c r="M735" s="105"/>
      <c r="N735" s="105"/>
    </row>
    <row r="736" spans="1:14" x14ac:dyDescent="0.25">
      <c r="A736" s="105"/>
      <c r="B736" s="105"/>
      <c r="C736" s="105"/>
      <c r="D736" s="105"/>
      <c r="E736" s="105"/>
      <c r="F736" s="105"/>
      <c r="G736" s="105"/>
      <c r="H736" s="105"/>
      <c r="I736" s="105"/>
      <c r="J736" s="105"/>
      <c r="K736" s="105"/>
      <c r="L736" s="105"/>
      <c r="M736" s="105"/>
      <c r="N736" s="105"/>
    </row>
    <row r="737" spans="1:14" x14ac:dyDescent="0.25">
      <c r="A737" s="105"/>
      <c r="B737" s="105"/>
      <c r="C737" s="105"/>
      <c r="D737" s="105"/>
      <c r="E737" s="105"/>
      <c r="F737" s="105"/>
      <c r="G737" s="105"/>
      <c r="H737" s="105"/>
      <c r="I737" s="105"/>
      <c r="J737" s="105"/>
      <c r="K737" s="105"/>
      <c r="L737" s="105"/>
      <c r="M737" s="105"/>
      <c r="N737" s="105"/>
    </row>
    <row r="738" spans="1:14" x14ac:dyDescent="0.25">
      <c r="A738" s="105"/>
      <c r="B738" s="105"/>
      <c r="C738" s="105"/>
      <c r="D738" s="105"/>
      <c r="E738" s="105"/>
      <c r="F738" s="105"/>
      <c r="G738" s="105"/>
      <c r="H738" s="105"/>
      <c r="I738" s="105"/>
      <c r="J738" s="105"/>
      <c r="K738" s="105"/>
      <c r="L738" s="105"/>
      <c r="M738" s="105"/>
      <c r="N738" s="105"/>
    </row>
    <row r="739" spans="1:14" x14ac:dyDescent="0.25">
      <c r="A739" s="105"/>
      <c r="B739" s="105"/>
      <c r="C739" s="105"/>
      <c r="D739" s="105"/>
      <c r="E739" s="105"/>
      <c r="F739" s="105"/>
      <c r="G739" s="105"/>
      <c r="H739" s="105"/>
      <c r="I739" s="105"/>
      <c r="J739" s="105"/>
      <c r="K739" s="105"/>
      <c r="L739" s="105"/>
      <c r="M739" s="105"/>
      <c r="N739" s="105"/>
    </row>
    <row r="740" spans="1:14" x14ac:dyDescent="0.25">
      <c r="A740" s="105"/>
      <c r="B740" s="105"/>
      <c r="C740" s="105"/>
      <c r="D740" s="105"/>
      <c r="E740" s="105"/>
      <c r="F740" s="105"/>
      <c r="G740" s="105"/>
      <c r="H740" s="105"/>
      <c r="I740" s="105"/>
      <c r="J740" s="105"/>
      <c r="K740" s="105"/>
      <c r="L740" s="105"/>
      <c r="M740" s="105"/>
      <c r="N740" s="105"/>
    </row>
    <row r="741" spans="1:14" x14ac:dyDescent="0.25">
      <c r="A741" s="105"/>
      <c r="B741" s="105"/>
      <c r="C741" s="105"/>
      <c r="D741" s="105"/>
      <c r="E741" s="105"/>
      <c r="F741" s="105"/>
      <c r="G741" s="105"/>
      <c r="H741" s="105"/>
      <c r="I741" s="105"/>
      <c r="J741" s="105"/>
      <c r="K741" s="105"/>
      <c r="L741" s="105"/>
      <c r="M741" s="105"/>
      <c r="N741" s="105"/>
    </row>
    <row r="742" spans="1:14" x14ac:dyDescent="0.25">
      <c r="A742" s="105"/>
      <c r="B742" s="105"/>
      <c r="C742" s="105"/>
      <c r="D742" s="105"/>
      <c r="E742" s="105"/>
      <c r="F742" s="105"/>
      <c r="G742" s="105"/>
      <c r="H742" s="105"/>
      <c r="I742" s="105"/>
      <c r="J742" s="105"/>
      <c r="K742" s="105"/>
      <c r="L742" s="105"/>
      <c r="M742" s="105"/>
      <c r="N742" s="105"/>
    </row>
    <row r="743" spans="1:14" x14ac:dyDescent="0.25">
      <c r="A743" s="105"/>
      <c r="B743" s="105"/>
      <c r="C743" s="105"/>
      <c r="D743" s="105"/>
      <c r="E743" s="105"/>
      <c r="F743" s="105"/>
      <c r="G743" s="105"/>
      <c r="H743" s="105"/>
      <c r="I743" s="105"/>
      <c r="J743" s="105"/>
      <c r="K743" s="105"/>
      <c r="L743" s="105"/>
      <c r="M743" s="105"/>
      <c r="N743" s="105"/>
    </row>
    <row r="744" spans="1:14" x14ac:dyDescent="0.25">
      <c r="A744" s="105"/>
      <c r="B744" s="105"/>
      <c r="C744" s="105"/>
      <c r="D744" s="105"/>
      <c r="E744" s="105"/>
      <c r="F744" s="105"/>
      <c r="G744" s="105"/>
      <c r="H744" s="105"/>
      <c r="I744" s="105"/>
      <c r="J744" s="105"/>
      <c r="K744" s="105"/>
      <c r="L744" s="105"/>
      <c r="M744" s="105"/>
      <c r="N744" s="105"/>
    </row>
    <row r="745" spans="1:14" x14ac:dyDescent="0.25">
      <c r="A745" s="105"/>
      <c r="B745" s="105"/>
      <c r="C745" s="105"/>
      <c r="D745" s="105"/>
      <c r="E745" s="105"/>
      <c r="F745" s="105"/>
      <c r="G745" s="105"/>
      <c r="H745" s="105"/>
      <c r="I745" s="105"/>
      <c r="J745" s="105"/>
      <c r="K745" s="105"/>
      <c r="L745" s="105"/>
      <c r="M745" s="105"/>
      <c r="N745" s="105"/>
    </row>
    <row r="746" spans="1:14" x14ac:dyDescent="0.25">
      <c r="A746" s="105"/>
      <c r="B746" s="105"/>
      <c r="C746" s="105"/>
      <c r="D746" s="105"/>
      <c r="E746" s="105"/>
      <c r="F746" s="105"/>
      <c r="G746" s="105"/>
      <c r="H746" s="105"/>
      <c r="I746" s="105"/>
      <c r="J746" s="105"/>
      <c r="K746" s="105"/>
      <c r="L746" s="105"/>
      <c r="M746" s="105"/>
      <c r="N746" s="105"/>
    </row>
    <row r="747" spans="1:14" x14ac:dyDescent="0.25">
      <c r="A747" s="105"/>
      <c r="B747" s="105"/>
      <c r="C747" s="105"/>
      <c r="D747" s="105"/>
      <c r="E747" s="105"/>
      <c r="F747" s="105"/>
      <c r="G747" s="105"/>
      <c r="H747" s="105"/>
      <c r="I747" s="105"/>
      <c r="J747" s="105"/>
      <c r="K747" s="105"/>
      <c r="L747" s="105"/>
      <c r="M747" s="105"/>
      <c r="N747" s="105"/>
    </row>
    <row r="748" spans="1:14" x14ac:dyDescent="0.25">
      <c r="A748" s="105"/>
      <c r="B748" s="105"/>
      <c r="C748" s="105"/>
      <c r="D748" s="105"/>
      <c r="E748" s="105"/>
      <c r="F748" s="105"/>
      <c r="G748" s="105"/>
      <c r="H748" s="105"/>
      <c r="I748" s="105"/>
      <c r="J748" s="105"/>
      <c r="K748" s="105"/>
      <c r="L748" s="105"/>
      <c r="M748" s="105"/>
      <c r="N748" s="105"/>
    </row>
    <row r="749" spans="1:14" x14ac:dyDescent="0.25">
      <c r="A749" s="105"/>
      <c r="B749" s="105"/>
      <c r="C749" s="105"/>
      <c r="D749" s="105"/>
      <c r="E749" s="105"/>
      <c r="F749" s="105"/>
      <c r="G749" s="105"/>
      <c r="H749" s="105"/>
      <c r="I749" s="105"/>
      <c r="J749" s="105"/>
      <c r="K749" s="105"/>
      <c r="L749" s="105"/>
      <c r="M749" s="105"/>
      <c r="N749" s="105"/>
    </row>
    <row r="750" spans="1:14" x14ac:dyDescent="0.25">
      <c r="A750" s="105"/>
      <c r="B750" s="105"/>
      <c r="C750" s="105"/>
      <c r="D750" s="105"/>
      <c r="E750" s="105"/>
      <c r="F750" s="105"/>
      <c r="G750" s="105"/>
      <c r="H750" s="105"/>
      <c r="I750" s="105"/>
      <c r="J750" s="105"/>
      <c r="K750" s="105"/>
      <c r="L750" s="105"/>
      <c r="M750" s="105"/>
      <c r="N750" s="105"/>
    </row>
    <row r="751" spans="1:14" x14ac:dyDescent="0.25">
      <c r="A751" s="105"/>
      <c r="B751" s="105"/>
      <c r="C751" s="105"/>
      <c r="D751" s="105"/>
      <c r="E751" s="105"/>
      <c r="F751" s="105"/>
      <c r="G751" s="105"/>
      <c r="H751" s="105"/>
      <c r="I751" s="105"/>
      <c r="J751" s="105"/>
      <c r="K751" s="105"/>
      <c r="L751" s="105"/>
      <c r="M751" s="105"/>
      <c r="N751" s="105"/>
    </row>
    <row r="752" spans="1:14" x14ac:dyDescent="0.25">
      <c r="A752" s="105"/>
      <c r="B752" s="105"/>
      <c r="C752" s="105"/>
      <c r="D752" s="105"/>
      <c r="E752" s="105"/>
      <c r="F752" s="105"/>
      <c r="G752" s="105"/>
      <c r="H752" s="105"/>
      <c r="I752" s="105"/>
      <c r="J752" s="105"/>
      <c r="K752" s="105"/>
      <c r="L752" s="105"/>
      <c r="M752" s="105"/>
      <c r="N752" s="105"/>
    </row>
    <row r="753" spans="1:14" x14ac:dyDescent="0.25">
      <c r="A753" s="105"/>
      <c r="B753" s="105"/>
      <c r="C753" s="105"/>
      <c r="D753" s="105"/>
      <c r="E753" s="105"/>
      <c r="F753" s="105"/>
      <c r="G753" s="105"/>
      <c r="H753" s="105"/>
      <c r="I753" s="105"/>
      <c r="J753" s="105"/>
      <c r="K753" s="105"/>
      <c r="L753" s="105"/>
      <c r="M753" s="105"/>
      <c r="N753" s="105"/>
    </row>
    <row r="754" spans="1:14" x14ac:dyDescent="0.25">
      <c r="A754" s="105"/>
      <c r="B754" s="105"/>
      <c r="C754" s="105"/>
      <c r="D754" s="105"/>
      <c r="E754" s="105"/>
      <c r="F754" s="105"/>
      <c r="G754" s="105"/>
      <c r="H754" s="105"/>
      <c r="I754" s="105"/>
      <c r="J754" s="105"/>
      <c r="K754" s="105"/>
      <c r="L754" s="105"/>
      <c r="M754" s="105"/>
      <c r="N754" s="105"/>
    </row>
    <row r="755" spans="1:14" x14ac:dyDescent="0.25">
      <c r="A755" s="105"/>
      <c r="B755" s="105"/>
      <c r="C755" s="105"/>
      <c r="D755" s="105"/>
      <c r="E755" s="105"/>
      <c r="F755" s="105"/>
      <c r="G755" s="105"/>
      <c r="H755" s="105"/>
      <c r="I755" s="105"/>
      <c r="J755" s="105"/>
      <c r="K755" s="105"/>
      <c r="L755" s="105"/>
      <c r="M755" s="105"/>
      <c r="N755" s="105"/>
    </row>
    <row r="756" spans="1:14" x14ac:dyDescent="0.25">
      <c r="A756" s="105"/>
      <c r="B756" s="105"/>
      <c r="C756" s="105"/>
      <c r="D756" s="105"/>
      <c r="E756" s="105"/>
      <c r="F756" s="105"/>
      <c r="G756" s="105"/>
      <c r="H756" s="105"/>
      <c r="I756" s="105"/>
      <c r="J756" s="105"/>
      <c r="K756" s="105"/>
      <c r="L756" s="105"/>
      <c r="M756" s="105"/>
      <c r="N756" s="105"/>
    </row>
    <row r="757" spans="1:14" x14ac:dyDescent="0.25">
      <c r="A757" s="105"/>
      <c r="B757" s="105"/>
      <c r="C757" s="105"/>
      <c r="D757" s="105"/>
      <c r="E757" s="105"/>
      <c r="F757" s="105"/>
      <c r="G757" s="105"/>
      <c r="H757" s="105"/>
      <c r="I757" s="105"/>
      <c r="J757" s="105"/>
      <c r="K757" s="105"/>
      <c r="L757" s="105"/>
      <c r="M757" s="105"/>
      <c r="N757" s="105"/>
    </row>
    <row r="758" spans="1:14" x14ac:dyDescent="0.25">
      <c r="A758" s="105"/>
      <c r="B758" s="105"/>
      <c r="C758" s="105"/>
      <c r="D758" s="105"/>
      <c r="E758" s="105"/>
      <c r="F758" s="105"/>
      <c r="G758" s="105"/>
      <c r="H758" s="105"/>
      <c r="I758" s="105"/>
      <c r="J758" s="105"/>
      <c r="K758" s="105"/>
      <c r="L758" s="105"/>
      <c r="M758" s="105"/>
      <c r="N758" s="105"/>
    </row>
    <row r="759" spans="1:14" x14ac:dyDescent="0.25">
      <c r="A759" s="105"/>
      <c r="B759" s="105"/>
      <c r="C759" s="105"/>
      <c r="D759" s="105"/>
      <c r="E759" s="105"/>
      <c r="F759" s="105"/>
      <c r="G759" s="105"/>
      <c r="H759" s="105"/>
      <c r="I759" s="105"/>
      <c r="J759" s="105"/>
      <c r="K759" s="105"/>
      <c r="L759" s="105"/>
      <c r="M759" s="105"/>
      <c r="N759" s="105"/>
    </row>
    <row r="760" spans="1:14" x14ac:dyDescent="0.25">
      <c r="A760" s="105"/>
      <c r="B760" s="105"/>
      <c r="C760" s="105"/>
      <c r="D760" s="105"/>
      <c r="E760" s="105"/>
      <c r="F760" s="105"/>
      <c r="G760" s="105"/>
      <c r="H760" s="105"/>
      <c r="I760" s="105"/>
      <c r="J760" s="105"/>
      <c r="K760" s="105"/>
      <c r="L760" s="105"/>
      <c r="M760" s="105"/>
      <c r="N760" s="105"/>
    </row>
    <row r="761" spans="1:14" x14ac:dyDescent="0.25">
      <c r="A761" s="105"/>
      <c r="B761" s="105"/>
      <c r="C761" s="105"/>
      <c r="D761" s="105"/>
      <c r="E761" s="105"/>
      <c r="F761" s="105"/>
      <c r="G761" s="105"/>
      <c r="H761" s="105"/>
      <c r="I761" s="105"/>
      <c r="J761" s="105"/>
      <c r="K761" s="105"/>
      <c r="L761" s="105"/>
      <c r="M761" s="105"/>
      <c r="N761" s="105"/>
    </row>
    <row r="762" spans="1:14" x14ac:dyDescent="0.25">
      <c r="A762" s="105"/>
      <c r="B762" s="105"/>
      <c r="C762" s="105"/>
      <c r="D762" s="105"/>
      <c r="E762" s="105"/>
      <c r="F762" s="105"/>
      <c r="G762" s="105"/>
      <c r="H762" s="105"/>
      <c r="I762" s="105"/>
      <c r="J762" s="105"/>
      <c r="K762" s="105"/>
      <c r="L762" s="105"/>
      <c r="M762" s="105"/>
      <c r="N762" s="105"/>
    </row>
    <row r="763" spans="1:14" x14ac:dyDescent="0.25">
      <c r="A763" s="105"/>
      <c r="B763" s="105"/>
      <c r="C763" s="105"/>
      <c r="D763" s="105"/>
      <c r="E763" s="105"/>
      <c r="F763" s="105"/>
      <c r="G763" s="105"/>
      <c r="H763" s="105"/>
      <c r="I763" s="105"/>
      <c r="J763" s="105"/>
      <c r="K763" s="105"/>
      <c r="L763" s="105"/>
      <c r="M763" s="105"/>
      <c r="N763" s="105"/>
    </row>
    <row r="764" spans="1:14" x14ac:dyDescent="0.25">
      <c r="A764" s="105"/>
      <c r="B764" s="105"/>
      <c r="C764" s="105"/>
      <c r="D764" s="105"/>
      <c r="E764" s="105"/>
      <c r="F764" s="105"/>
      <c r="G764" s="105"/>
      <c r="H764" s="105"/>
      <c r="I764" s="105"/>
      <c r="J764" s="105"/>
      <c r="K764" s="105"/>
      <c r="L764" s="105"/>
      <c r="M764" s="105"/>
      <c r="N764" s="105"/>
    </row>
    <row r="765" spans="1:14" x14ac:dyDescent="0.25">
      <c r="A765" s="105"/>
      <c r="B765" s="105"/>
      <c r="C765" s="105"/>
      <c r="D765" s="105"/>
      <c r="E765" s="105"/>
      <c r="F765" s="105"/>
      <c r="G765" s="105"/>
      <c r="H765" s="105"/>
      <c r="I765" s="105"/>
      <c r="J765" s="105"/>
      <c r="K765" s="105"/>
      <c r="L765" s="105"/>
      <c r="M765" s="105"/>
      <c r="N765" s="105"/>
    </row>
    <row r="766" spans="1:14" x14ac:dyDescent="0.25">
      <c r="A766" s="105"/>
      <c r="B766" s="105"/>
      <c r="C766" s="105"/>
      <c r="D766" s="105"/>
      <c r="E766" s="105"/>
      <c r="F766" s="105"/>
      <c r="G766" s="105"/>
      <c r="H766" s="105"/>
      <c r="I766" s="105"/>
      <c r="J766" s="105"/>
      <c r="K766" s="105"/>
      <c r="L766" s="105"/>
      <c r="M766" s="105"/>
      <c r="N766" s="105"/>
    </row>
    <row r="767" spans="1:14" x14ac:dyDescent="0.25">
      <c r="A767" s="105"/>
      <c r="B767" s="105"/>
      <c r="C767" s="105"/>
      <c r="D767" s="105"/>
      <c r="E767" s="105"/>
      <c r="F767" s="105"/>
      <c r="G767" s="105"/>
      <c r="H767" s="105"/>
      <c r="I767" s="105"/>
      <c r="J767" s="105"/>
      <c r="K767" s="105"/>
      <c r="L767" s="105"/>
      <c r="M767" s="105"/>
      <c r="N767" s="105"/>
    </row>
    <row r="768" spans="1:14" x14ac:dyDescent="0.25">
      <c r="A768" s="105"/>
      <c r="B768" s="105"/>
      <c r="C768" s="105"/>
      <c r="D768" s="105"/>
      <c r="E768" s="105"/>
      <c r="F768" s="105"/>
      <c r="G768" s="105"/>
      <c r="H768" s="105"/>
      <c r="I768" s="105"/>
      <c r="J768" s="105"/>
      <c r="K768" s="105"/>
      <c r="L768" s="105"/>
      <c r="M768" s="105"/>
      <c r="N768" s="105"/>
    </row>
    <row r="769" spans="1:14" x14ac:dyDescent="0.25">
      <c r="A769" s="105"/>
      <c r="B769" s="105"/>
      <c r="C769" s="105"/>
      <c r="D769" s="105"/>
      <c r="E769" s="105"/>
      <c r="F769" s="105"/>
      <c r="G769" s="105"/>
      <c r="H769" s="105"/>
      <c r="I769" s="105"/>
      <c r="J769" s="105"/>
      <c r="K769" s="105"/>
      <c r="L769" s="105"/>
      <c r="M769" s="105"/>
      <c r="N769" s="105"/>
    </row>
    <row r="770" spans="1:14" x14ac:dyDescent="0.25">
      <c r="A770" s="105"/>
      <c r="B770" s="105"/>
      <c r="C770" s="105"/>
      <c r="D770" s="105"/>
      <c r="E770" s="105"/>
      <c r="F770" s="105"/>
      <c r="G770" s="105"/>
      <c r="H770" s="105"/>
      <c r="I770" s="105"/>
      <c r="J770" s="105"/>
      <c r="K770" s="105"/>
      <c r="L770" s="105"/>
      <c r="M770" s="105"/>
      <c r="N770" s="105"/>
    </row>
    <row r="771" spans="1:14" x14ac:dyDescent="0.25">
      <c r="A771" s="105"/>
      <c r="B771" s="105"/>
      <c r="C771" s="105"/>
      <c r="D771" s="105"/>
      <c r="E771" s="105"/>
      <c r="F771" s="105"/>
      <c r="G771" s="105"/>
      <c r="H771" s="105"/>
      <c r="I771" s="105"/>
      <c r="J771" s="105"/>
      <c r="K771" s="105"/>
      <c r="L771" s="105"/>
      <c r="M771" s="105"/>
      <c r="N771" s="105"/>
    </row>
    <row r="772" spans="1:14" x14ac:dyDescent="0.25">
      <c r="A772" s="105"/>
      <c r="B772" s="105"/>
      <c r="C772" s="105"/>
      <c r="D772" s="105"/>
      <c r="E772" s="105"/>
      <c r="F772" s="105"/>
      <c r="G772" s="105"/>
      <c r="H772" s="105"/>
      <c r="I772" s="105"/>
      <c r="J772" s="105"/>
      <c r="K772" s="105"/>
      <c r="L772" s="105"/>
      <c r="M772" s="105"/>
      <c r="N772" s="105"/>
    </row>
    <row r="773" spans="1:14" x14ac:dyDescent="0.25">
      <c r="A773" s="105"/>
      <c r="B773" s="105"/>
      <c r="C773" s="105"/>
      <c r="D773" s="105"/>
      <c r="E773" s="105"/>
      <c r="F773" s="105"/>
      <c r="G773" s="105"/>
      <c r="H773" s="105"/>
      <c r="I773" s="105"/>
      <c r="J773" s="105"/>
      <c r="K773" s="105"/>
      <c r="L773" s="105"/>
      <c r="M773" s="105"/>
      <c r="N773" s="105"/>
    </row>
    <row r="774" spans="1:14" x14ac:dyDescent="0.25">
      <c r="A774" s="105"/>
      <c r="B774" s="105"/>
      <c r="C774" s="105"/>
      <c r="D774" s="105"/>
      <c r="E774" s="105"/>
      <c r="F774" s="105"/>
      <c r="G774" s="105"/>
      <c r="H774" s="105"/>
      <c r="I774" s="105"/>
      <c r="J774" s="105"/>
      <c r="K774" s="105"/>
      <c r="L774" s="105"/>
      <c r="M774" s="105"/>
      <c r="N774" s="105"/>
    </row>
    <row r="775" spans="1:14" x14ac:dyDescent="0.25">
      <c r="A775" s="105"/>
      <c r="B775" s="105"/>
      <c r="C775" s="105"/>
      <c r="D775" s="105"/>
      <c r="E775" s="105"/>
      <c r="F775" s="105"/>
      <c r="G775" s="105"/>
      <c r="H775" s="105"/>
      <c r="I775" s="105"/>
      <c r="J775" s="105"/>
      <c r="K775" s="105"/>
      <c r="L775" s="105"/>
      <c r="M775" s="105"/>
      <c r="N775" s="105"/>
    </row>
    <row r="776" spans="1:14" x14ac:dyDescent="0.25">
      <c r="A776" s="105"/>
      <c r="B776" s="105"/>
      <c r="C776" s="105"/>
      <c r="D776" s="105"/>
      <c r="E776" s="105"/>
      <c r="F776" s="105"/>
      <c r="G776" s="105"/>
      <c r="H776" s="105"/>
      <c r="I776" s="105"/>
      <c r="J776" s="105"/>
      <c r="K776" s="105"/>
      <c r="L776" s="105"/>
      <c r="M776" s="105"/>
      <c r="N776" s="105"/>
    </row>
    <row r="777" spans="1:14" x14ac:dyDescent="0.25">
      <c r="A777" s="105"/>
      <c r="B777" s="105"/>
      <c r="C777" s="105"/>
      <c r="D777" s="105"/>
      <c r="E777" s="105"/>
      <c r="F777" s="105"/>
      <c r="G777" s="105"/>
      <c r="H777" s="105"/>
      <c r="I777" s="105"/>
      <c r="J777" s="105"/>
      <c r="K777" s="105"/>
      <c r="L777" s="105"/>
      <c r="M777" s="105"/>
      <c r="N777" s="105"/>
    </row>
    <row r="778" spans="1:14" x14ac:dyDescent="0.25">
      <c r="A778" s="105"/>
      <c r="B778" s="105"/>
      <c r="C778" s="105"/>
      <c r="D778" s="105"/>
      <c r="E778" s="105"/>
      <c r="F778" s="105"/>
      <c r="G778" s="105"/>
      <c r="H778" s="105"/>
      <c r="I778" s="105"/>
      <c r="J778" s="105"/>
      <c r="K778" s="105"/>
      <c r="L778" s="105"/>
      <c r="M778" s="105"/>
      <c r="N778" s="105"/>
    </row>
    <row r="779" spans="1:14" x14ac:dyDescent="0.25">
      <c r="A779" s="105"/>
      <c r="B779" s="105"/>
      <c r="C779" s="105"/>
      <c r="D779" s="105"/>
      <c r="E779" s="105"/>
      <c r="F779" s="105"/>
      <c r="G779" s="105"/>
      <c r="H779" s="105"/>
      <c r="I779" s="105"/>
      <c r="J779" s="105"/>
      <c r="K779" s="105"/>
      <c r="L779" s="105"/>
      <c r="M779" s="105"/>
      <c r="N779" s="105"/>
    </row>
    <row r="780" spans="1:14" x14ac:dyDescent="0.25">
      <c r="A780" s="105"/>
      <c r="B780" s="105"/>
      <c r="C780" s="105"/>
      <c r="D780" s="105"/>
      <c r="E780" s="105"/>
      <c r="F780" s="105"/>
      <c r="G780" s="105"/>
      <c r="H780" s="105"/>
      <c r="I780" s="105"/>
      <c r="J780" s="105"/>
      <c r="K780" s="105"/>
      <c r="L780" s="105"/>
      <c r="M780" s="105"/>
      <c r="N780" s="105"/>
    </row>
    <row r="781" spans="1:14" x14ac:dyDescent="0.25">
      <c r="A781" s="105"/>
      <c r="B781" s="105"/>
      <c r="C781" s="105"/>
      <c r="D781" s="105"/>
      <c r="E781" s="105"/>
      <c r="F781" s="105"/>
      <c r="G781" s="105"/>
      <c r="H781" s="105"/>
      <c r="I781" s="105"/>
      <c r="J781" s="105"/>
      <c r="K781" s="105"/>
      <c r="L781" s="105"/>
      <c r="M781" s="105"/>
      <c r="N781" s="105"/>
    </row>
    <row r="782" spans="1:14" x14ac:dyDescent="0.25">
      <c r="A782" s="105"/>
      <c r="B782" s="105"/>
      <c r="C782" s="105"/>
      <c r="D782" s="105"/>
      <c r="E782" s="105"/>
      <c r="F782" s="105"/>
      <c r="G782" s="105"/>
      <c r="H782" s="105"/>
      <c r="I782" s="105"/>
      <c r="J782" s="105"/>
      <c r="K782" s="105"/>
      <c r="L782" s="105"/>
      <c r="M782" s="105"/>
      <c r="N782" s="105"/>
    </row>
    <row r="783" spans="1:14" x14ac:dyDescent="0.25">
      <c r="A783" s="105"/>
      <c r="B783" s="105"/>
      <c r="C783" s="105"/>
      <c r="D783" s="105"/>
      <c r="E783" s="105"/>
      <c r="F783" s="105"/>
      <c r="G783" s="105"/>
      <c r="H783" s="105"/>
      <c r="I783" s="105"/>
      <c r="J783" s="105"/>
      <c r="K783" s="105"/>
      <c r="L783" s="105"/>
      <c r="M783" s="105"/>
      <c r="N783" s="105"/>
    </row>
    <row r="784" spans="1:14" x14ac:dyDescent="0.25">
      <c r="A784" s="105"/>
      <c r="B784" s="105"/>
      <c r="C784" s="105"/>
      <c r="D784" s="105"/>
      <c r="E784" s="105"/>
      <c r="F784" s="105"/>
      <c r="G784" s="105"/>
      <c r="H784" s="105"/>
      <c r="I784" s="105"/>
      <c r="J784" s="105"/>
      <c r="K784" s="105"/>
      <c r="L784" s="105"/>
      <c r="M784" s="105"/>
      <c r="N784" s="105"/>
    </row>
    <row r="785" spans="1:14" x14ac:dyDescent="0.25">
      <c r="A785" s="105"/>
      <c r="B785" s="105"/>
      <c r="C785" s="105"/>
      <c r="D785" s="105"/>
      <c r="E785" s="105"/>
      <c r="F785" s="105"/>
      <c r="G785" s="105"/>
      <c r="H785" s="105"/>
      <c r="I785" s="105"/>
      <c r="J785" s="105"/>
      <c r="K785" s="105"/>
      <c r="L785" s="105"/>
      <c r="M785" s="105"/>
      <c r="N785" s="105"/>
    </row>
    <row r="786" spans="1:14" x14ac:dyDescent="0.25">
      <c r="A786" s="105"/>
      <c r="B786" s="105"/>
      <c r="C786" s="105"/>
      <c r="D786" s="105"/>
      <c r="E786" s="105"/>
      <c r="F786" s="105"/>
      <c r="G786" s="105"/>
      <c r="H786" s="105"/>
      <c r="I786" s="105"/>
      <c r="J786" s="105"/>
      <c r="K786" s="105"/>
      <c r="L786" s="105"/>
      <c r="M786" s="105"/>
      <c r="N786" s="105"/>
    </row>
    <row r="787" spans="1:14" x14ac:dyDescent="0.25">
      <c r="A787" s="105"/>
      <c r="B787" s="105"/>
      <c r="C787" s="105"/>
      <c r="D787" s="105"/>
      <c r="E787" s="105"/>
      <c r="F787" s="105"/>
      <c r="G787" s="105"/>
      <c r="H787" s="105"/>
      <c r="I787" s="105"/>
      <c r="J787" s="105"/>
      <c r="K787" s="105"/>
      <c r="L787" s="105"/>
      <c r="M787" s="105"/>
      <c r="N787" s="105"/>
    </row>
    <row r="788" spans="1:14" x14ac:dyDescent="0.25">
      <c r="A788" s="105"/>
      <c r="B788" s="105"/>
      <c r="C788" s="105"/>
      <c r="D788" s="105"/>
      <c r="E788" s="105"/>
      <c r="F788" s="105"/>
      <c r="G788" s="105"/>
      <c r="H788" s="105"/>
      <c r="I788" s="105"/>
      <c r="J788" s="105"/>
      <c r="K788" s="105"/>
      <c r="L788" s="105"/>
      <c r="M788" s="105"/>
      <c r="N788" s="105"/>
    </row>
    <row r="789" spans="1:14" x14ac:dyDescent="0.25">
      <c r="A789" s="105"/>
      <c r="B789" s="105"/>
      <c r="C789" s="105"/>
      <c r="D789" s="105"/>
      <c r="E789" s="105"/>
      <c r="F789" s="105"/>
      <c r="G789" s="105"/>
      <c r="H789" s="105"/>
      <c r="I789" s="105"/>
      <c r="J789" s="105"/>
      <c r="K789" s="105"/>
      <c r="L789" s="105"/>
      <c r="M789" s="105"/>
      <c r="N789" s="105"/>
    </row>
    <row r="790" spans="1:14" x14ac:dyDescent="0.25">
      <c r="A790" s="105"/>
      <c r="B790" s="105"/>
      <c r="C790" s="105"/>
      <c r="D790" s="105"/>
      <c r="E790" s="105"/>
      <c r="F790" s="105"/>
      <c r="G790" s="105"/>
      <c r="H790" s="105"/>
      <c r="I790" s="105"/>
      <c r="J790" s="105"/>
      <c r="K790" s="105"/>
      <c r="L790" s="105"/>
      <c r="M790" s="105"/>
      <c r="N790" s="105"/>
    </row>
    <row r="791" spans="1:14" x14ac:dyDescent="0.25">
      <c r="A791" s="105"/>
      <c r="B791" s="105"/>
      <c r="C791" s="105"/>
      <c r="D791" s="105"/>
      <c r="E791" s="105"/>
      <c r="F791" s="105"/>
      <c r="G791" s="105"/>
      <c r="H791" s="105"/>
      <c r="I791" s="105"/>
      <c r="J791" s="105"/>
      <c r="K791" s="105"/>
      <c r="L791" s="105"/>
      <c r="M791" s="105"/>
      <c r="N791" s="105"/>
    </row>
    <row r="792" spans="1:14" x14ac:dyDescent="0.25">
      <c r="A792" s="105"/>
      <c r="B792" s="105"/>
      <c r="C792" s="105"/>
      <c r="D792" s="105"/>
      <c r="E792" s="105"/>
      <c r="F792" s="105"/>
      <c r="G792" s="105"/>
      <c r="H792" s="105"/>
      <c r="I792" s="105"/>
      <c r="J792" s="105"/>
      <c r="K792" s="105"/>
      <c r="L792" s="105"/>
      <c r="M792" s="105"/>
      <c r="N792" s="105"/>
    </row>
    <row r="793" spans="1:14" x14ac:dyDescent="0.25">
      <c r="A793" s="105"/>
      <c r="B793" s="105"/>
      <c r="C793" s="105"/>
      <c r="D793" s="105"/>
      <c r="E793" s="105"/>
      <c r="F793" s="105"/>
      <c r="G793" s="105"/>
      <c r="H793" s="105"/>
      <c r="I793" s="105"/>
      <c r="J793" s="105"/>
      <c r="K793" s="105"/>
      <c r="L793" s="105"/>
      <c r="M793" s="105"/>
      <c r="N793" s="105"/>
    </row>
    <row r="794" spans="1:14" x14ac:dyDescent="0.25">
      <c r="A794" s="105"/>
      <c r="B794" s="105"/>
      <c r="C794" s="105"/>
      <c r="D794" s="105"/>
      <c r="E794" s="105"/>
      <c r="F794" s="105"/>
      <c r="G794" s="105"/>
      <c r="H794" s="105"/>
      <c r="I794" s="105"/>
      <c r="J794" s="105"/>
      <c r="K794" s="105"/>
      <c r="L794" s="105"/>
      <c r="M794" s="105"/>
      <c r="N794" s="105"/>
    </row>
    <row r="795" spans="1:14" x14ac:dyDescent="0.25">
      <c r="A795" s="105"/>
      <c r="B795" s="105"/>
      <c r="C795" s="105"/>
      <c r="D795" s="105"/>
      <c r="E795" s="105"/>
      <c r="F795" s="105"/>
      <c r="G795" s="105"/>
      <c r="H795" s="105"/>
      <c r="I795" s="105"/>
      <c r="J795" s="105"/>
      <c r="K795" s="105"/>
      <c r="L795" s="105"/>
      <c r="M795" s="105"/>
      <c r="N795" s="105"/>
    </row>
    <row r="796" spans="1:14" x14ac:dyDescent="0.25">
      <c r="A796" s="105"/>
      <c r="B796" s="105"/>
      <c r="C796" s="105"/>
      <c r="D796" s="105"/>
      <c r="E796" s="105"/>
      <c r="F796" s="105"/>
      <c r="G796" s="105"/>
      <c r="H796" s="105"/>
      <c r="I796" s="105"/>
      <c r="J796" s="105"/>
      <c r="K796" s="105"/>
      <c r="L796" s="105"/>
      <c r="M796" s="105"/>
      <c r="N796" s="105"/>
    </row>
    <row r="797" spans="1:14" x14ac:dyDescent="0.25">
      <c r="A797" s="105"/>
      <c r="B797" s="105"/>
      <c r="C797" s="105"/>
      <c r="D797" s="105"/>
      <c r="E797" s="105"/>
      <c r="F797" s="105"/>
      <c r="G797" s="105"/>
      <c r="H797" s="105"/>
      <c r="I797" s="105"/>
      <c r="J797" s="105"/>
      <c r="K797" s="105"/>
      <c r="L797" s="105"/>
      <c r="M797" s="105"/>
      <c r="N797" s="105"/>
    </row>
    <row r="798" spans="1:14" x14ac:dyDescent="0.25">
      <c r="A798" s="105"/>
      <c r="B798" s="105"/>
      <c r="C798" s="105"/>
      <c r="D798" s="105"/>
      <c r="E798" s="105"/>
      <c r="F798" s="105"/>
      <c r="G798" s="105"/>
      <c r="H798" s="105"/>
      <c r="I798" s="105"/>
      <c r="J798" s="105"/>
      <c r="K798" s="105"/>
      <c r="L798" s="105"/>
      <c r="M798" s="105"/>
      <c r="N798" s="105"/>
    </row>
    <row r="799" spans="1:14" x14ac:dyDescent="0.25">
      <c r="A799" s="105"/>
      <c r="B799" s="105"/>
      <c r="C799" s="105"/>
      <c r="D799" s="105"/>
      <c r="E799" s="105"/>
      <c r="F799" s="105"/>
      <c r="G799" s="105"/>
      <c r="H799" s="105"/>
      <c r="I799" s="105"/>
      <c r="J799" s="105"/>
      <c r="K799" s="105"/>
      <c r="L799" s="105"/>
      <c r="M799" s="105"/>
      <c r="N799" s="105"/>
    </row>
    <row r="800" spans="1:14" x14ac:dyDescent="0.25">
      <c r="A800" s="105"/>
      <c r="B800" s="105"/>
      <c r="C800" s="105"/>
      <c r="D800" s="105"/>
      <c r="E800" s="105"/>
      <c r="F800" s="105"/>
      <c r="G800" s="105"/>
      <c r="H800" s="105"/>
      <c r="I800" s="105"/>
      <c r="J800" s="105"/>
      <c r="K800" s="105"/>
      <c r="L800" s="105"/>
      <c r="M800" s="105"/>
      <c r="N800" s="105"/>
    </row>
    <row r="801" spans="1:14" x14ac:dyDescent="0.25">
      <c r="A801" s="105"/>
      <c r="B801" s="105"/>
      <c r="C801" s="105"/>
      <c r="D801" s="105"/>
      <c r="E801" s="105"/>
      <c r="F801" s="105"/>
      <c r="G801" s="105"/>
      <c r="H801" s="105"/>
      <c r="I801" s="105"/>
      <c r="J801" s="105"/>
      <c r="K801" s="105"/>
      <c r="L801" s="105"/>
      <c r="M801" s="105"/>
      <c r="N801" s="105"/>
    </row>
    <row r="802" spans="1:14" x14ac:dyDescent="0.25">
      <c r="A802" s="105"/>
      <c r="B802" s="105"/>
      <c r="C802" s="105"/>
      <c r="D802" s="105"/>
      <c r="E802" s="105"/>
      <c r="F802" s="105"/>
      <c r="G802" s="105"/>
      <c r="H802" s="105"/>
      <c r="I802" s="105"/>
      <c r="J802" s="105"/>
      <c r="K802" s="105"/>
      <c r="L802" s="105"/>
      <c r="M802" s="105"/>
      <c r="N802" s="105"/>
    </row>
    <row r="803" spans="1:14" x14ac:dyDescent="0.25">
      <c r="A803" s="105"/>
      <c r="B803" s="105"/>
      <c r="C803" s="105"/>
      <c r="D803" s="105"/>
      <c r="E803" s="105"/>
      <c r="F803" s="105"/>
      <c r="G803" s="105"/>
      <c r="H803" s="105"/>
      <c r="I803" s="105"/>
      <c r="J803" s="105"/>
      <c r="K803" s="105"/>
      <c r="L803" s="105"/>
      <c r="M803" s="105"/>
      <c r="N803" s="105"/>
    </row>
    <row r="804" spans="1:14" x14ac:dyDescent="0.25">
      <c r="A804" s="105"/>
      <c r="B804" s="105"/>
      <c r="C804" s="105"/>
      <c r="D804" s="105"/>
      <c r="E804" s="105"/>
      <c r="F804" s="105"/>
      <c r="G804" s="105"/>
      <c r="H804" s="105"/>
      <c r="I804" s="105"/>
      <c r="J804" s="105"/>
      <c r="K804" s="105"/>
      <c r="L804" s="105"/>
      <c r="M804" s="105"/>
      <c r="N804" s="105"/>
    </row>
    <row r="805" spans="1:14" x14ac:dyDescent="0.25">
      <c r="A805" s="105"/>
      <c r="B805" s="105"/>
      <c r="C805" s="105"/>
      <c r="D805" s="105"/>
      <c r="E805" s="105"/>
      <c r="F805" s="105"/>
      <c r="G805" s="105"/>
      <c r="H805" s="105"/>
      <c r="I805" s="105"/>
      <c r="J805" s="105"/>
      <c r="K805" s="105"/>
      <c r="L805" s="105"/>
      <c r="M805" s="105"/>
      <c r="N805" s="105"/>
    </row>
    <row r="806" spans="1:14" x14ac:dyDescent="0.25">
      <c r="A806" s="105"/>
      <c r="B806" s="105"/>
      <c r="C806" s="105"/>
      <c r="D806" s="105"/>
      <c r="E806" s="105"/>
      <c r="F806" s="105"/>
      <c r="G806" s="105"/>
      <c r="H806" s="105"/>
      <c r="I806" s="105"/>
      <c r="J806" s="105"/>
      <c r="K806" s="105"/>
      <c r="L806" s="105"/>
      <c r="M806" s="105"/>
      <c r="N806" s="105"/>
    </row>
    <row r="807" spans="1:14" x14ac:dyDescent="0.25">
      <c r="A807" s="105"/>
      <c r="B807" s="105"/>
      <c r="C807" s="105"/>
      <c r="D807" s="105"/>
      <c r="E807" s="105"/>
      <c r="F807" s="105"/>
      <c r="G807" s="105"/>
      <c r="H807" s="105"/>
      <c r="I807" s="105"/>
      <c r="J807" s="105"/>
      <c r="K807" s="105"/>
      <c r="L807" s="105"/>
      <c r="M807" s="105"/>
      <c r="N807" s="105"/>
    </row>
    <row r="808" spans="1:14" x14ac:dyDescent="0.25">
      <c r="A808" s="105"/>
      <c r="B808" s="105"/>
      <c r="C808" s="105"/>
      <c r="D808" s="105"/>
      <c r="E808" s="105"/>
      <c r="F808" s="105"/>
      <c r="G808" s="105"/>
      <c r="H808" s="105"/>
      <c r="I808" s="105"/>
      <c r="J808" s="105"/>
      <c r="K808" s="105"/>
      <c r="L808" s="105"/>
      <c r="M808" s="105"/>
      <c r="N808" s="105"/>
    </row>
    <row r="809" spans="1:14" x14ac:dyDescent="0.25">
      <c r="A809" s="105"/>
      <c r="B809" s="105"/>
      <c r="C809" s="105"/>
      <c r="D809" s="105"/>
      <c r="E809" s="105"/>
      <c r="F809" s="105"/>
      <c r="G809" s="105"/>
      <c r="H809" s="105"/>
      <c r="I809" s="105"/>
      <c r="J809" s="105"/>
      <c r="K809" s="105"/>
      <c r="L809" s="105"/>
      <c r="M809" s="105"/>
      <c r="N809" s="105"/>
    </row>
    <row r="810" spans="1:14" x14ac:dyDescent="0.25">
      <c r="A810" s="105"/>
      <c r="B810" s="105"/>
      <c r="C810" s="105"/>
      <c r="D810" s="105"/>
      <c r="E810" s="105"/>
      <c r="F810" s="105"/>
      <c r="G810" s="105"/>
      <c r="H810" s="105"/>
      <c r="I810" s="105"/>
      <c r="J810" s="105"/>
      <c r="K810" s="105"/>
      <c r="L810" s="105"/>
      <c r="M810" s="105"/>
      <c r="N810" s="105"/>
    </row>
    <row r="811" spans="1:14" x14ac:dyDescent="0.25">
      <c r="A811" s="105"/>
      <c r="B811" s="105"/>
      <c r="C811" s="105"/>
      <c r="D811" s="105"/>
      <c r="E811" s="105"/>
      <c r="F811" s="105"/>
      <c r="G811" s="105"/>
      <c r="H811" s="105"/>
      <c r="I811" s="105"/>
      <c r="J811" s="105"/>
      <c r="K811" s="105"/>
      <c r="L811" s="105"/>
      <c r="M811" s="105"/>
      <c r="N811" s="105"/>
    </row>
    <row r="812" spans="1:14" x14ac:dyDescent="0.25">
      <c r="A812" s="105"/>
      <c r="B812" s="105"/>
      <c r="C812" s="105"/>
      <c r="D812" s="105"/>
      <c r="E812" s="105"/>
      <c r="F812" s="105"/>
      <c r="G812" s="105"/>
      <c r="H812" s="105"/>
      <c r="I812" s="105"/>
      <c r="J812" s="105"/>
      <c r="K812" s="105"/>
      <c r="L812" s="105"/>
      <c r="M812" s="105"/>
      <c r="N812" s="105"/>
    </row>
    <row r="813" spans="1:14" x14ac:dyDescent="0.25">
      <c r="A813" s="105"/>
      <c r="B813" s="105"/>
      <c r="C813" s="105"/>
      <c r="D813" s="105"/>
      <c r="E813" s="105"/>
      <c r="F813" s="105"/>
      <c r="G813" s="105"/>
      <c r="H813" s="105"/>
      <c r="I813" s="105"/>
      <c r="J813" s="105"/>
      <c r="K813" s="105"/>
      <c r="L813" s="105"/>
      <c r="M813" s="105"/>
      <c r="N813" s="105"/>
    </row>
    <row r="814" spans="1:14" x14ac:dyDescent="0.25">
      <c r="A814" s="105"/>
      <c r="B814" s="105"/>
      <c r="C814" s="105"/>
      <c r="D814" s="105"/>
      <c r="E814" s="105"/>
      <c r="F814" s="105"/>
      <c r="G814" s="105"/>
      <c r="H814" s="105"/>
      <c r="I814" s="105"/>
      <c r="J814" s="105"/>
      <c r="K814" s="105"/>
      <c r="L814" s="105"/>
      <c r="M814" s="105"/>
      <c r="N814" s="105"/>
    </row>
    <row r="815" spans="1:14" x14ac:dyDescent="0.25">
      <c r="A815" s="105"/>
      <c r="B815" s="105"/>
      <c r="C815" s="105"/>
      <c r="D815" s="105"/>
      <c r="E815" s="105"/>
      <c r="F815" s="105"/>
      <c r="G815" s="105"/>
      <c r="H815" s="105"/>
      <c r="I815" s="105"/>
      <c r="J815" s="105"/>
      <c r="K815" s="105"/>
      <c r="L815" s="105"/>
      <c r="M815" s="105"/>
      <c r="N815" s="105"/>
    </row>
    <row r="816" spans="1:14" x14ac:dyDescent="0.25">
      <c r="A816" s="105"/>
      <c r="B816" s="105"/>
      <c r="C816" s="105"/>
      <c r="D816" s="105"/>
      <c r="E816" s="105"/>
      <c r="F816" s="105"/>
      <c r="G816" s="105"/>
      <c r="H816" s="105"/>
      <c r="I816" s="105"/>
      <c r="J816" s="105"/>
      <c r="K816" s="105"/>
      <c r="L816" s="105"/>
      <c r="M816" s="105"/>
      <c r="N816" s="105"/>
    </row>
    <row r="817" spans="1:14" x14ac:dyDescent="0.25">
      <c r="A817" s="105"/>
      <c r="B817" s="105"/>
      <c r="C817" s="105"/>
      <c r="D817" s="105"/>
      <c r="E817" s="105"/>
      <c r="F817" s="105"/>
      <c r="G817" s="105"/>
      <c r="H817" s="105"/>
      <c r="I817" s="105"/>
      <c r="J817" s="105"/>
      <c r="K817" s="105"/>
      <c r="L817" s="105"/>
      <c r="M817" s="105"/>
      <c r="N817" s="105"/>
    </row>
    <row r="818" spans="1:14" x14ac:dyDescent="0.25">
      <c r="A818" s="105"/>
      <c r="B818" s="105"/>
      <c r="C818" s="105"/>
      <c r="D818" s="105"/>
      <c r="E818" s="105"/>
      <c r="F818" s="105"/>
      <c r="G818" s="105"/>
      <c r="H818" s="105"/>
      <c r="I818" s="105"/>
      <c r="J818" s="105"/>
      <c r="K818" s="105"/>
      <c r="L818" s="105"/>
      <c r="M818" s="105"/>
      <c r="N818" s="105"/>
    </row>
    <row r="819" spans="1:14" x14ac:dyDescent="0.25">
      <c r="A819" s="105"/>
      <c r="B819" s="105"/>
      <c r="C819" s="105"/>
      <c r="D819" s="105"/>
      <c r="E819" s="105"/>
      <c r="F819" s="105"/>
      <c r="G819" s="105"/>
      <c r="H819" s="105"/>
      <c r="I819" s="105"/>
      <c r="J819" s="105"/>
      <c r="K819" s="105"/>
      <c r="L819" s="105"/>
      <c r="M819" s="105"/>
      <c r="N819" s="105"/>
    </row>
    <row r="820" spans="1:14" x14ac:dyDescent="0.25">
      <c r="A820" s="105"/>
      <c r="B820" s="105"/>
      <c r="C820" s="105"/>
      <c r="D820" s="105"/>
      <c r="E820" s="105"/>
      <c r="F820" s="105"/>
      <c r="G820" s="105"/>
      <c r="H820" s="105"/>
      <c r="I820" s="105"/>
      <c r="J820" s="105"/>
      <c r="K820" s="105"/>
      <c r="L820" s="105"/>
      <c r="M820" s="105"/>
      <c r="N820" s="105"/>
    </row>
    <row r="821" spans="1:14" x14ac:dyDescent="0.25">
      <c r="A821" s="105"/>
      <c r="B821" s="105"/>
      <c r="C821" s="105"/>
      <c r="D821" s="105"/>
      <c r="E821" s="105"/>
      <c r="F821" s="105"/>
      <c r="G821" s="105"/>
      <c r="H821" s="105"/>
      <c r="I821" s="105"/>
      <c r="J821" s="105"/>
      <c r="K821" s="105"/>
      <c r="L821" s="105"/>
      <c r="M821" s="105"/>
      <c r="N821" s="105"/>
    </row>
    <row r="822" spans="1:14" x14ac:dyDescent="0.25">
      <c r="A822" s="105"/>
      <c r="B822" s="105"/>
      <c r="C822" s="105"/>
      <c r="D822" s="105"/>
      <c r="E822" s="105"/>
      <c r="F822" s="105"/>
      <c r="G822" s="105"/>
      <c r="H822" s="105"/>
      <c r="I822" s="105"/>
      <c r="J822" s="105"/>
      <c r="K822" s="105"/>
      <c r="L822" s="105"/>
      <c r="M822" s="105"/>
      <c r="N822" s="105"/>
    </row>
    <row r="823" spans="1:14" x14ac:dyDescent="0.25">
      <c r="A823" s="105"/>
      <c r="B823" s="105"/>
      <c r="C823" s="105"/>
      <c r="D823" s="105"/>
      <c r="E823" s="105"/>
      <c r="F823" s="105"/>
      <c r="G823" s="105"/>
      <c r="H823" s="105"/>
      <c r="I823" s="105"/>
      <c r="J823" s="105"/>
      <c r="K823" s="105"/>
      <c r="L823" s="105"/>
      <c r="M823" s="105"/>
      <c r="N823" s="105"/>
    </row>
    <row r="824" spans="1:14" x14ac:dyDescent="0.25">
      <c r="A824" s="105"/>
      <c r="B824" s="105"/>
      <c r="C824" s="105"/>
      <c r="D824" s="105"/>
      <c r="E824" s="105"/>
      <c r="F824" s="105"/>
      <c r="G824" s="105"/>
      <c r="H824" s="105"/>
      <c r="I824" s="105"/>
      <c r="J824" s="105"/>
      <c r="K824" s="105"/>
      <c r="L824" s="105"/>
      <c r="M824" s="105"/>
      <c r="N824" s="105"/>
    </row>
    <row r="825" spans="1:14" x14ac:dyDescent="0.25">
      <c r="A825" s="105"/>
      <c r="B825" s="105"/>
      <c r="C825" s="105"/>
      <c r="D825" s="105"/>
      <c r="E825" s="105"/>
      <c r="F825" s="105"/>
      <c r="G825" s="105"/>
      <c r="H825" s="105"/>
      <c r="I825" s="105"/>
      <c r="J825" s="105"/>
      <c r="K825" s="105"/>
      <c r="L825" s="105"/>
      <c r="M825" s="105"/>
      <c r="N825" s="105"/>
    </row>
    <row r="826" spans="1:14" x14ac:dyDescent="0.25">
      <c r="A826" s="105"/>
      <c r="B826" s="105"/>
      <c r="C826" s="105"/>
      <c r="D826" s="105"/>
      <c r="E826" s="105"/>
      <c r="F826" s="105"/>
      <c r="G826" s="105"/>
      <c r="H826" s="105"/>
      <c r="I826" s="105"/>
      <c r="J826" s="105"/>
      <c r="K826" s="105"/>
      <c r="L826" s="105"/>
      <c r="M826" s="105"/>
      <c r="N826" s="105"/>
    </row>
    <row r="827" spans="1:14" x14ac:dyDescent="0.25">
      <c r="A827" s="105"/>
      <c r="B827" s="105"/>
      <c r="C827" s="105"/>
      <c r="D827" s="105"/>
      <c r="E827" s="105"/>
      <c r="F827" s="105"/>
      <c r="G827" s="105"/>
      <c r="H827" s="105"/>
      <c r="I827" s="105"/>
      <c r="J827" s="105"/>
      <c r="K827" s="105"/>
      <c r="L827" s="105"/>
      <c r="M827" s="105"/>
      <c r="N827" s="105"/>
    </row>
    <row r="828" spans="1:14" x14ac:dyDescent="0.25">
      <c r="A828" s="105"/>
      <c r="B828" s="105"/>
      <c r="C828" s="105"/>
      <c r="D828" s="105"/>
      <c r="E828" s="105"/>
      <c r="F828" s="105"/>
      <c r="G828" s="105"/>
      <c r="H828" s="105"/>
      <c r="I828" s="105"/>
      <c r="J828" s="105"/>
      <c r="K828" s="105"/>
      <c r="L828" s="105"/>
      <c r="M828" s="105"/>
      <c r="N828" s="105"/>
    </row>
    <row r="829" spans="1:14" x14ac:dyDescent="0.25">
      <c r="A829" s="105"/>
      <c r="B829" s="105"/>
      <c r="C829" s="105"/>
      <c r="D829" s="105"/>
      <c r="E829" s="105"/>
      <c r="F829" s="105"/>
      <c r="G829" s="105"/>
      <c r="H829" s="105"/>
      <c r="I829" s="105"/>
      <c r="J829" s="105"/>
      <c r="K829" s="105"/>
      <c r="L829" s="105"/>
      <c r="M829" s="105"/>
      <c r="N829" s="105"/>
    </row>
    <row r="830" spans="1:14" x14ac:dyDescent="0.25">
      <c r="A830" s="105"/>
      <c r="B830" s="105"/>
      <c r="C830" s="105"/>
      <c r="D830" s="105"/>
      <c r="E830" s="105"/>
      <c r="F830" s="105"/>
      <c r="G830" s="105"/>
      <c r="H830" s="105"/>
      <c r="I830" s="105"/>
      <c r="J830" s="105"/>
      <c r="K830" s="105"/>
      <c r="L830" s="105"/>
      <c r="M830" s="105"/>
      <c r="N830" s="105"/>
    </row>
    <row r="831" spans="1:14" x14ac:dyDescent="0.25">
      <c r="A831" s="105"/>
      <c r="B831" s="105"/>
      <c r="C831" s="105"/>
      <c r="D831" s="105"/>
      <c r="E831" s="105"/>
      <c r="F831" s="105"/>
      <c r="G831" s="105"/>
      <c r="H831" s="105"/>
      <c r="I831" s="105"/>
      <c r="J831" s="105"/>
      <c r="K831" s="105"/>
      <c r="L831" s="105"/>
      <c r="M831" s="105"/>
      <c r="N831" s="105"/>
    </row>
    <row r="832" spans="1:14" x14ac:dyDescent="0.25">
      <c r="A832" s="105"/>
      <c r="B832" s="105"/>
      <c r="C832" s="105"/>
      <c r="D832" s="105"/>
      <c r="E832" s="105"/>
      <c r="F832" s="105"/>
      <c r="G832" s="105"/>
      <c r="H832" s="105"/>
      <c r="I832" s="105"/>
      <c r="J832" s="105"/>
      <c r="K832" s="105"/>
      <c r="L832" s="105"/>
      <c r="M832" s="105"/>
      <c r="N832" s="105"/>
    </row>
    <row r="833" spans="1:14" x14ac:dyDescent="0.25">
      <c r="A833" s="105"/>
      <c r="B833" s="105"/>
      <c r="C833" s="105"/>
      <c r="D833" s="105"/>
      <c r="E833" s="105"/>
      <c r="F833" s="105"/>
      <c r="G833" s="105"/>
      <c r="H833" s="105"/>
      <c r="I833" s="105"/>
      <c r="J833" s="105"/>
      <c r="K833" s="105"/>
      <c r="L833" s="105"/>
      <c r="M833" s="105"/>
      <c r="N833" s="105"/>
    </row>
    <row r="834" spans="1:14" x14ac:dyDescent="0.25">
      <c r="A834" s="105"/>
      <c r="B834" s="105"/>
      <c r="C834" s="105"/>
      <c r="D834" s="105"/>
      <c r="E834" s="105"/>
      <c r="F834" s="105"/>
      <c r="G834" s="105"/>
      <c r="H834" s="105"/>
      <c r="I834" s="105"/>
      <c r="J834" s="105"/>
      <c r="K834" s="105"/>
      <c r="L834" s="105"/>
      <c r="M834" s="105"/>
      <c r="N834" s="105"/>
    </row>
    <row r="835" spans="1:14" x14ac:dyDescent="0.25">
      <c r="A835" s="105"/>
      <c r="B835" s="105"/>
      <c r="C835" s="105"/>
      <c r="D835" s="105"/>
      <c r="E835" s="105"/>
      <c r="F835" s="105"/>
      <c r="G835" s="105"/>
      <c r="H835" s="105"/>
      <c r="I835" s="105"/>
      <c r="J835" s="105"/>
      <c r="K835" s="105"/>
      <c r="L835" s="105"/>
      <c r="M835" s="105"/>
      <c r="N835" s="105"/>
    </row>
    <row r="836" spans="1:14" x14ac:dyDescent="0.25">
      <c r="A836" s="105"/>
      <c r="B836" s="105"/>
      <c r="C836" s="105"/>
      <c r="D836" s="105"/>
      <c r="E836" s="105"/>
      <c r="F836" s="105"/>
      <c r="G836" s="105"/>
      <c r="H836" s="105"/>
      <c r="I836" s="105"/>
      <c r="J836" s="105"/>
      <c r="K836" s="105"/>
      <c r="L836" s="105"/>
      <c r="M836" s="105"/>
      <c r="N836" s="105"/>
    </row>
    <row r="837" spans="1:14" x14ac:dyDescent="0.25">
      <c r="A837" s="105"/>
      <c r="B837" s="105"/>
      <c r="C837" s="105"/>
      <c r="D837" s="105"/>
      <c r="E837" s="105"/>
      <c r="F837" s="105"/>
      <c r="G837" s="105"/>
      <c r="H837" s="105"/>
      <c r="I837" s="105"/>
      <c r="J837" s="105"/>
      <c r="K837" s="105"/>
      <c r="L837" s="105"/>
      <c r="M837" s="105"/>
      <c r="N837" s="105"/>
    </row>
    <row r="838" spans="1:14" x14ac:dyDescent="0.25">
      <c r="A838" s="105"/>
      <c r="B838" s="105"/>
      <c r="C838" s="105"/>
      <c r="D838" s="105"/>
      <c r="E838" s="105"/>
      <c r="F838" s="105"/>
      <c r="G838" s="105"/>
      <c r="H838" s="105"/>
      <c r="I838" s="105"/>
      <c r="J838" s="105"/>
      <c r="K838" s="105"/>
      <c r="L838" s="105"/>
      <c r="M838" s="105"/>
      <c r="N838" s="105"/>
    </row>
    <row r="839" spans="1:14" x14ac:dyDescent="0.25">
      <c r="A839" s="105"/>
      <c r="B839" s="105"/>
      <c r="C839" s="105"/>
      <c r="D839" s="105"/>
      <c r="E839" s="105"/>
      <c r="F839" s="105"/>
      <c r="G839" s="105"/>
      <c r="H839" s="105"/>
      <c r="I839" s="105"/>
      <c r="J839" s="105"/>
      <c r="K839" s="105"/>
      <c r="L839" s="105"/>
      <c r="M839" s="105"/>
      <c r="N839" s="105"/>
    </row>
    <row r="840" spans="1:14" x14ac:dyDescent="0.25">
      <c r="A840" s="105"/>
      <c r="B840" s="105"/>
      <c r="C840" s="105"/>
      <c r="D840" s="105"/>
      <c r="E840" s="105"/>
      <c r="F840" s="105"/>
      <c r="G840" s="105"/>
      <c r="H840" s="105"/>
      <c r="I840" s="105"/>
      <c r="J840" s="105"/>
      <c r="K840" s="105"/>
      <c r="L840" s="105"/>
      <c r="M840" s="105"/>
      <c r="N840" s="105"/>
    </row>
    <row r="841" spans="1:14" x14ac:dyDescent="0.25">
      <c r="A841" s="105"/>
      <c r="B841" s="105"/>
      <c r="C841" s="105"/>
      <c r="D841" s="105"/>
      <c r="E841" s="105"/>
      <c r="F841" s="105"/>
      <c r="G841" s="105"/>
      <c r="H841" s="105"/>
      <c r="I841" s="105"/>
      <c r="J841" s="105"/>
      <c r="K841" s="105"/>
      <c r="L841" s="105"/>
      <c r="M841" s="105"/>
      <c r="N841" s="105"/>
    </row>
    <row r="842" spans="1:14" x14ac:dyDescent="0.25">
      <c r="A842" s="105"/>
      <c r="B842" s="105"/>
      <c r="C842" s="105"/>
      <c r="D842" s="105"/>
      <c r="E842" s="105"/>
      <c r="F842" s="105"/>
      <c r="G842" s="105"/>
      <c r="H842" s="105"/>
      <c r="I842" s="105"/>
      <c r="J842" s="105"/>
      <c r="K842" s="105"/>
      <c r="L842" s="105"/>
      <c r="M842" s="105"/>
      <c r="N842" s="105"/>
    </row>
    <row r="843" spans="1:14" x14ac:dyDescent="0.25">
      <c r="A843" s="105"/>
      <c r="B843" s="105"/>
      <c r="C843" s="105"/>
      <c r="D843" s="105"/>
      <c r="E843" s="105"/>
      <c r="F843" s="105"/>
      <c r="G843" s="105"/>
      <c r="H843" s="105"/>
      <c r="I843" s="105"/>
      <c r="J843" s="105"/>
      <c r="K843" s="105"/>
      <c r="L843" s="105"/>
      <c r="M843" s="105"/>
      <c r="N843" s="105"/>
    </row>
    <row r="844" spans="1:14" x14ac:dyDescent="0.25">
      <c r="A844" s="105"/>
      <c r="B844" s="105"/>
      <c r="C844" s="105"/>
      <c r="D844" s="105"/>
      <c r="E844" s="105"/>
      <c r="F844" s="105"/>
      <c r="G844" s="105"/>
      <c r="H844" s="105"/>
      <c r="I844" s="105"/>
      <c r="J844" s="105"/>
      <c r="K844" s="105"/>
      <c r="L844" s="105"/>
      <c r="M844" s="105"/>
      <c r="N844" s="105"/>
    </row>
    <row r="845" spans="1:14" x14ac:dyDescent="0.25">
      <c r="A845" s="105"/>
      <c r="B845" s="105"/>
      <c r="C845" s="105"/>
      <c r="D845" s="105"/>
      <c r="E845" s="105"/>
      <c r="F845" s="105"/>
      <c r="G845" s="105"/>
      <c r="H845" s="105"/>
      <c r="I845" s="105"/>
      <c r="J845" s="105"/>
      <c r="K845" s="105"/>
      <c r="L845" s="105"/>
      <c r="M845" s="105"/>
      <c r="N845" s="105"/>
    </row>
    <row r="846" spans="1:14" x14ac:dyDescent="0.25">
      <c r="A846" s="105"/>
      <c r="B846" s="105"/>
      <c r="C846" s="105"/>
      <c r="D846" s="105"/>
      <c r="E846" s="105"/>
      <c r="F846" s="105"/>
      <c r="G846" s="105"/>
      <c r="H846" s="105"/>
      <c r="I846" s="105"/>
      <c r="J846" s="105"/>
      <c r="K846" s="105"/>
      <c r="L846" s="105"/>
      <c r="M846" s="105"/>
      <c r="N846" s="105"/>
    </row>
    <row r="847" spans="1:14" x14ac:dyDescent="0.25">
      <c r="A847" s="105"/>
      <c r="B847" s="105"/>
      <c r="C847" s="105"/>
      <c r="D847" s="105"/>
      <c r="E847" s="105"/>
      <c r="F847" s="105"/>
      <c r="G847" s="105"/>
      <c r="H847" s="105"/>
      <c r="I847" s="105"/>
      <c r="J847" s="105"/>
      <c r="K847" s="105"/>
      <c r="L847" s="105"/>
      <c r="M847" s="105"/>
      <c r="N847" s="105"/>
    </row>
    <row r="848" spans="1:14" x14ac:dyDescent="0.25">
      <c r="A848" s="105"/>
      <c r="B848" s="105"/>
      <c r="C848" s="105"/>
      <c r="D848" s="105"/>
      <c r="E848" s="105"/>
      <c r="F848" s="105"/>
      <c r="G848" s="105"/>
      <c r="H848" s="105"/>
      <c r="I848" s="105"/>
      <c r="J848" s="105"/>
      <c r="K848" s="105"/>
      <c r="L848" s="105"/>
      <c r="M848" s="105"/>
      <c r="N848" s="105"/>
    </row>
    <row r="849" spans="1:14" x14ac:dyDescent="0.25">
      <c r="A849" s="105"/>
      <c r="B849" s="105"/>
      <c r="C849" s="105"/>
      <c r="D849" s="105"/>
      <c r="E849" s="105"/>
      <c r="F849" s="105"/>
      <c r="G849" s="105"/>
      <c r="H849" s="105"/>
      <c r="I849" s="105"/>
      <c r="J849" s="105"/>
      <c r="K849" s="105"/>
      <c r="L849" s="105"/>
      <c r="M849" s="105"/>
      <c r="N849" s="105"/>
    </row>
    <row r="850" spans="1:14" x14ac:dyDescent="0.25">
      <c r="A850" s="105"/>
      <c r="B850" s="105"/>
      <c r="C850" s="105"/>
      <c r="D850" s="105"/>
      <c r="E850" s="105"/>
      <c r="F850" s="105"/>
      <c r="G850" s="105"/>
      <c r="H850" s="105"/>
      <c r="I850" s="105"/>
      <c r="J850" s="105"/>
      <c r="K850" s="105"/>
      <c r="L850" s="105"/>
      <c r="M850" s="105"/>
      <c r="N850" s="105"/>
    </row>
    <row r="851" spans="1:14" x14ac:dyDescent="0.25">
      <c r="A851" s="105"/>
      <c r="B851" s="105"/>
      <c r="C851" s="105"/>
      <c r="D851" s="105"/>
      <c r="E851" s="105"/>
      <c r="F851" s="105"/>
      <c r="G851" s="105"/>
      <c r="H851" s="105"/>
      <c r="I851" s="105"/>
      <c r="J851" s="105"/>
      <c r="K851" s="105"/>
      <c r="L851" s="105"/>
      <c r="M851" s="105"/>
      <c r="N851" s="105"/>
    </row>
    <row r="852" spans="1:14" x14ac:dyDescent="0.25">
      <c r="A852" s="105"/>
      <c r="B852" s="105"/>
      <c r="C852" s="105"/>
      <c r="D852" s="105"/>
      <c r="E852" s="105"/>
      <c r="F852" s="105"/>
      <c r="G852" s="105"/>
      <c r="H852" s="105"/>
      <c r="I852" s="105"/>
      <c r="J852" s="105"/>
      <c r="K852" s="105"/>
      <c r="L852" s="105"/>
      <c r="M852" s="105"/>
      <c r="N852" s="105"/>
    </row>
    <row r="853" spans="1:14" x14ac:dyDescent="0.25">
      <c r="A853" s="105"/>
      <c r="B853" s="105"/>
      <c r="C853" s="105"/>
      <c r="D853" s="105"/>
      <c r="E853" s="105"/>
      <c r="F853" s="105"/>
      <c r="G853" s="105"/>
      <c r="H853" s="105"/>
      <c r="I853" s="105"/>
      <c r="J853" s="105"/>
      <c r="K853" s="105"/>
      <c r="L853" s="105"/>
      <c r="M853" s="105"/>
      <c r="N853" s="105"/>
    </row>
    <row r="854" spans="1:14" x14ac:dyDescent="0.25">
      <c r="A854" s="105"/>
      <c r="B854" s="105"/>
      <c r="C854" s="105"/>
      <c r="D854" s="105"/>
      <c r="E854" s="105"/>
      <c r="F854" s="105"/>
      <c r="G854" s="105"/>
      <c r="H854" s="105"/>
      <c r="I854" s="105"/>
      <c r="J854" s="105"/>
      <c r="K854" s="105"/>
      <c r="L854" s="105"/>
      <c r="M854" s="105"/>
      <c r="N854" s="105"/>
    </row>
    <row r="855" spans="1:14" x14ac:dyDescent="0.25">
      <c r="A855" s="105"/>
      <c r="B855" s="105"/>
      <c r="C855" s="105"/>
      <c r="D855" s="105"/>
      <c r="E855" s="105"/>
      <c r="F855" s="105"/>
      <c r="G855" s="105"/>
      <c r="H855" s="105"/>
      <c r="I855" s="105"/>
      <c r="J855" s="105"/>
      <c r="K855" s="105"/>
      <c r="L855" s="105"/>
      <c r="M855" s="105"/>
      <c r="N855" s="105"/>
    </row>
    <row r="856" spans="1:14" x14ac:dyDescent="0.25">
      <c r="A856" s="105"/>
      <c r="B856" s="105"/>
      <c r="C856" s="105"/>
      <c r="D856" s="105"/>
      <c r="E856" s="105"/>
      <c r="F856" s="105"/>
      <c r="G856" s="105"/>
      <c r="H856" s="105"/>
      <c r="I856" s="105"/>
      <c r="J856" s="105"/>
      <c r="K856" s="105"/>
      <c r="L856" s="105"/>
      <c r="M856" s="105"/>
      <c r="N856" s="105"/>
    </row>
    <row r="857" spans="1:14" x14ac:dyDescent="0.25">
      <c r="A857" s="105"/>
      <c r="B857" s="105"/>
      <c r="C857" s="105"/>
      <c r="D857" s="105"/>
      <c r="E857" s="105"/>
      <c r="F857" s="105"/>
      <c r="G857" s="105"/>
      <c r="H857" s="105"/>
      <c r="I857" s="105"/>
      <c r="J857" s="105"/>
      <c r="K857" s="105"/>
      <c r="L857" s="105"/>
      <c r="M857" s="105"/>
      <c r="N857" s="105"/>
    </row>
    <row r="858" spans="1:14" x14ac:dyDescent="0.25">
      <c r="A858" s="105"/>
      <c r="B858" s="105"/>
      <c r="C858" s="105"/>
      <c r="D858" s="105"/>
      <c r="E858" s="105"/>
      <c r="F858" s="105"/>
      <c r="G858" s="105"/>
      <c r="H858" s="105"/>
      <c r="I858" s="105"/>
      <c r="J858" s="105"/>
      <c r="K858" s="105"/>
      <c r="L858" s="105"/>
      <c r="M858" s="105"/>
      <c r="N858" s="105"/>
    </row>
    <row r="859" spans="1:14" x14ac:dyDescent="0.25">
      <c r="A859" s="105"/>
      <c r="B859" s="105"/>
      <c r="C859" s="105"/>
      <c r="D859" s="105"/>
      <c r="E859" s="105"/>
      <c r="F859" s="105"/>
      <c r="G859" s="105"/>
      <c r="H859" s="105"/>
      <c r="I859" s="105"/>
      <c r="J859" s="105"/>
      <c r="K859" s="105"/>
      <c r="L859" s="105"/>
      <c r="M859" s="105"/>
      <c r="N859" s="105"/>
    </row>
    <row r="860" spans="1:14" x14ac:dyDescent="0.25">
      <c r="A860" s="105"/>
      <c r="B860" s="105"/>
      <c r="C860" s="105"/>
      <c r="D860" s="105"/>
      <c r="E860" s="105"/>
      <c r="F860" s="105"/>
      <c r="G860" s="105"/>
      <c r="H860" s="105"/>
      <c r="I860" s="105"/>
      <c r="J860" s="105"/>
      <c r="K860" s="105"/>
      <c r="L860" s="105"/>
      <c r="M860" s="105"/>
      <c r="N860" s="105"/>
    </row>
    <row r="861" spans="1:14" x14ac:dyDescent="0.25">
      <c r="A861" s="105"/>
      <c r="B861" s="105"/>
      <c r="C861" s="105"/>
      <c r="D861" s="105"/>
      <c r="E861" s="105"/>
      <c r="F861" s="105"/>
      <c r="G861" s="105"/>
      <c r="H861" s="105"/>
      <c r="I861" s="105"/>
      <c r="J861" s="105"/>
      <c r="K861" s="105"/>
      <c r="L861" s="105"/>
      <c r="M861" s="105"/>
      <c r="N861" s="105"/>
    </row>
    <row r="862" spans="1:14" x14ac:dyDescent="0.25">
      <c r="A862" s="105"/>
      <c r="B862" s="105"/>
      <c r="C862" s="105"/>
      <c r="D862" s="105"/>
      <c r="E862" s="105"/>
      <c r="F862" s="105"/>
      <c r="G862" s="105"/>
      <c r="H862" s="105"/>
      <c r="I862" s="105"/>
      <c r="J862" s="105"/>
      <c r="K862" s="105"/>
      <c r="L862" s="105"/>
      <c r="M862" s="105"/>
      <c r="N862" s="105"/>
    </row>
    <row r="863" spans="1:14" x14ac:dyDescent="0.25">
      <c r="A863" s="105"/>
      <c r="B863" s="105"/>
      <c r="C863" s="105"/>
      <c r="D863" s="105"/>
      <c r="E863" s="105"/>
      <c r="F863" s="105"/>
      <c r="G863" s="105"/>
      <c r="H863" s="105"/>
      <c r="I863" s="105"/>
      <c r="J863" s="105"/>
      <c r="K863" s="105"/>
      <c r="L863" s="105"/>
      <c r="M863" s="105"/>
      <c r="N863" s="105"/>
    </row>
    <row r="864" spans="1:14" x14ac:dyDescent="0.25">
      <c r="A864" s="105"/>
      <c r="B864" s="105"/>
      <c r="C864" s="105"/>
      <c r="D864" s="105"/>
      <c r="E864" s="105"/>
      <c r="F864" s="105"/>
      <c r="G864" s="105"/>
      <c r="H864" s="105"/>
      <c r="I864" s="105"/>
      <c r="J864" s="105"/>
      <c r="K864" s="105"/>
      <c r="L864" s="105"/>
      <c r="M864" s="105"/>
      <c r="N864" s="105"/>
    </row>
    <row r="865" spans="1:14" x14ac:dyDescent="0.25">
      <c r="A865" s="105"/>
      <c r="B865" s="105"/>
      <c r="C865" s="105"/>
      <c r="D865" s="105"/>
      <c r="E865" s="105"/>
      <c r="F865" s="105"/>
      <c r="G865" s="105"/>
      <c r="H865" s="105"/>
      <c r="I865" s="105"/>
      <c r="J865" s="105"/>
      <c r="K865" s="105"/>
      <c r="L865" s="105"/>
      <c r="M865" s="105"/>
      <c r="N865" s="105"/>
    </row>
    <row r="866" spans="1:14" x14ac:dyDescent="0.25">
      <c r="A866" s="105"/>
      <c r="B866" s="105"/>
      <c r="C866" s="105"/>
      <c r="D866" s="105"/>
      <c r="E866" s="105"/>
      <c r="F866" s="105"/>
      <c r="G866" s="105"/>
      <c r="H866" s="105"/>
      <c r="I866" s="105"/>
      <c r="J866" s="105"/>
      <c r="K866" s="105"/>
      <c r="L866" s="105"/>
      <c r="M866" s="105"/>
      <c r="N866" s="105"/>
    </row>
    <row r="867" spans="1:14" x14ac:dyDescent="0.25">
      <c r="A867" s="105"/>
      <c r="B867" s="105"/>
      <c r="C867" s="105"/>
      <c r="D867" s="105"/>
      <c r="E867" s="105"/>
      <c r="F867" s="105"/>
      <c r="G867" s="105"/>
      <c r="H867" s="105"/>
      <c r="I867" s="105"/>
      <c r="J867" s="105"/>
      <c r="K867" s="105"/>
      <c r="L867" s="105"/>
      <c r="M867" s="105"/>
      <c r="N867" s="105"/>
    </row>
    <row r="868" spans="1:14" x14ac:dyDescent="0.25">
      <c r="A868" s="105"/>
      <c r="B868" s="105"/>
      <c r="C868" s="105"/>
      <c r="D868" s="105"/>
      <c r="E868" s="105"/>
      <c r="F868" s="105"/>
      <c r="G868" s="105"/>
      <c r="H868" s="105"/>
      <c r="I868" s="105"/>
      <c r="J868" s="105"/>
      <c r="K868" s="105"/>
      <c r="L868" s="105"/>
      <c r="M868" s="105"/>
      <c r="N868" s="105"/>
    </row>
    <row r="869" spans="1:14" x14ac:dyDescent="0.25">
      <c r="A869" s="105"/>
      <c r="B869" s="105"/>
      <c r="C869" s="105"/>
      <c r="D869" s="105"/>
      <c r="E869" s="105"/>
      <c r="F869" s="105"/>
      <c r="G869" s="105"/>
      <c r="H869" s="105"/>
      <c r="I869" s="105"/>
      <c r="J869" s="105"/>
      <c r="K869" s="105"/>
      <c r="L869" s="105"/>
      <c r="M869" s="105"/>
      <c r="N869" s="105"/>
    </row>
    <row r="870" spans="1:14" x14ac:dyDescent="0.25">
      <c r="A870" s="105"/>
      <c r="B870" s="105"/>
      <c r="C870" s="105"/>
      <c r="D870" s="105"/>
      <c r="E870" s="105"/>
      <c r="F870" s="105"/>
      <c r="G870" s="105"/>
      <c r="H870" s="105"/>
      <c r="I870" s="105"/>
      <c r="J870" s="105"/>
      <c r="K870" s="105"/>
      <c r="L870" s="105"/>
      <c r="M870" s="105"/>
      <c r="N870" s="105"/>
    </row>
    <row r="871" spans="1:14" x14ac:dyDescent="0.25">
      <c r="A871" s="105"/>
      <c r="B871" s="105"/>
      <c r="C871" s="105"/>
      <c r="D871" s="105"/>
      <c r="E871" s="105"/>
      <c r="F871" s="105"/>
      <c r="G871" s="105"/>
      <c r="H871" s="105"/>
      <c r="I871" s="105"/>
      <c r="J871" s="105"/>
      <c r="K871" s="105"/>
      <c r="L871" s="105"/>
      <c r="M871" s="105"/>
      <c r="N871" s="105"/>
    </row>
    <row r="872" spans="1:14" x14ac:dyDescent="0.25">
      <c r="A872" s="105"/>
      <c r="B872" s="105"/>
      <c r="C872" s="105"/>
      <c r="D872" s="105"/>
      <c r="E872" s="105"/>
      <c r="F872" s="105"/>
      <c r="G872" s="105"/>
      <c r="H872" s="105"/>
      <c r="I872" s="105"/>
      <c r="J872" s="105"/>
      <c r="K872" s="105"/>
      <c r="L872" s="105"/>
      <c r="M872" s="105"/>
      <c r="N872" s="105"/>
    </row>
    <row r="873" spans="1:14" x14ac:dyDescent="0.25">
      <c r="A873" s="105"/>
      <c r="B873" s="105"/>
      <c r="C873" s="105"/>
      <c r="D873" s="105"/>
      <c r="E873" s="105"/>
      <c r="F873" s="105"/>
      <c r="G873" s="105"/>
      <c r="H873" s="105"/>
      <c r="I873" s="105"/>
      <c r="J873" s="105"/>
      <c r="K873" s="105"/>
      <c r="L873" s="105"/>
      <c r="M873" s="105"/>
      <c r="N873" s="105"/>
    </row>
    <row r="874" spans="1:14" x14ac:dyDescent="0.25">
      <c r="A874" s="105"/>
      <c r="B874" s="105"/>
      <c r="C874" s="105"/>
      <c r="D874" s="105"/>
      <c r="E874" s="105"/>
      <c r="F874" s="105"/>
      <c r="G874" s="105"/>
      <c r="H874" s="105"/>
      <c r="I874" s="105"/>
      <c r="J874" s="105"/>
      <c r="K874" s="105"/>
      <c r="L874" s="105"/>
      <c r="M874" s="105"/>
      <c r="N874" s="105"/>
    </row>
    <row r="875" spans="1:14" x14ac:dyDescent="0.25">
      <c r="A875" s="105"/>
      <c r="B875" s="105"/>
      <c r="C875" s="105"/>
      <c r="D875" s="105"/>
      <c r="E875" s="105"/>
      <c r="F875" s="105"/>
      <c r="G875" s="105"/>
      <c r="H875" s="105"/>
      <c r="I875" s="105"/>
      <c r="J875" s="105"/>
      <c r="K875" s="105"/>
      <c r="L875" s="105"/>
      <c r="M875" s="105"/>
      <c r="N875" s="105"/>
    </row>
    <row r="876" spans="1:14" x14ac:dyDescent="0.25">
      <c r="A876" s="105"/>
      <c r="B876" s="105"/>
      <c r="C876" s="105"/>
      <c r="D876" s="105"/>
      <c r="E876" s="105"/>
      <c r="F876" s="105"/>
      <c r="G876" s="105"/>
      <c r="H876" s="105"/>
      <c r="I876" s="105"/>
      <c r="J876" s="105"/>
      <c r="K876" s="105"/>
      <c r="L876" s="105"/>
      <c r="M876" s="105"/>
      <c r="N876" s="105"/>
    </row>
    <row r="877" spans="1:14" x14ac:dyDescent="0.25">
      <c r="A877" s="105"/>
      <c r="B877" s="105"/>
      <c r="C877" s="105"/>
      <c r="D877" s="105"/>
      <c r="E877" s="105"/>
      <c r="F877" s="105"/>
      <c r="G877" s="105"/>
      <c r="H877" s="105"/>
      <c r="I877" s="105"/>
      <c r="J877" s="105"/>
      <c r="K877" s="105"/>
      <c r="L877" s="105"/>
      <c r="M877" s="105"/>
      <c r="N877" s="105"/>
    </row>
    <row r="878" spans="1:14" x14ac:dyDescent="0.25">
      <c r="A878" s="105"/>
      <c r="B878" s="105"/>
      <c r="C878" s="105"/>
      <c r="D878" s="105"/>
      <c r="E878" s="105"/>
      <c r="F878" s="105"/>
      <c r="G878" s="105"/>
      <c r="H878" s="105"/>
      <c r="I878" s="105"/>
      <c r="J878" s="105"/>
      <c r="K878" s="105"/>
      <c r="L878" s="105"/>
      <c r="M878" s="105"/>
      <c r="N878" s="105"/>
    </row>
    <row r="879" spans="1:14" x14ac:dyDescent="0.25">
      <c r="A879" s="105"/>
      <c r="B879" s="105"/>
      <c r="C879" s="105"/>
      <c r="D879" s="105"/>
      <c r="E879" s="105"/>
      <c r="F879" s="105"/>
      <c r="G879" s="105"/>
      <c r="H879" s="105"/>
      <c r="I879" s="105"/>
      <c r="J879" s="105"/>
      <c r="K879" s="105"/>
      <c r="L879" s="105"/>
      <c r="M879" s="105"/>
      <c r="N879" s="105"/>
    </row>
    <row r="880" spans="1:14" x14ac:dyDescent="0.25">
      <c r="A880" s="105"/>
      <c r="B880" s="105"/>
      <c r="C880" s="105"/>
      <c r="D880" s="105"/>
      <c r="E880" s="105"/>
      <c r="F880" s="105"/>
      <c r="G880" s="105"/>
      <c r="H880" s="105"/>
      <c r="I880" s="105"/>
      <c r="J880" s="105"/>
      <c r="K880" s="105"/>
      <c r="L880" s="105"/>
      <c r="M880" s="105"/>
      <c r="N880" s="105"/>
    </row>
    <row r="881" spans="1:14" x14ac:dyDescent="0.25">
      <c r="A881" s="105"/>
      <c r="B881" s="105"/>
      <c r="C881" s="105"/>
      <c r="D881" s="105"/>
      <c r="E881" s="105"/>
      <c r="F881" s="105"/>
      <c r="G881" s="105"/>
      <c r="H881" s="105"/>
      <c r="I881" s="105"/>
      <c r="J881" s="105"/>
      <c r="K881" s="105"/>
      <c r="L881" s="105"/>
      <c r="M881" s="105"/>
      <c r="N881" s="105"/>
    </row>
    <row r="882" spans="1:14" x14ac:dyDescent="0.25">
      <c r="A882" s="105"/>
      <c r="B882" s="105"/>
      <c r="C882" s="105"/>
      <c r="D882" s="105"/>
      <c r="E882" s="105"/>
      <c r="F882" s="105"/>
      <c r="G882" s="105"/>
      <c r="H882" s="105"/>
      <c r="I882" s="105"/>
      <c r="J882" s="105"/>
      <c r="K882" s="105"/>
      <c r="L882" s="105"/>
      <c r="M882" s="105"/>
      <c r="N882" s="105"/>
    </row>
    <row r="883" spans="1:14" x14ac:dyDescent="0.25">
      <c r="A883" s="105"/>
      <c r="B883" s="105"/>
      <c r="C883" s="105"/>
      <c r="D883" s="105"/>
      <c r="E883" s="105"/>
      <c r="F883" s="105"/>
      <c r="G883" s="105"/>
      <c r="H883" s="105"/>
      <c r="I883" s="105"/>
      <c r="J883" s="105"/>
      <c r="K883" s="105"/>
      <c r="L883" s="105"/>
      <c r="M883" s="105"/>
      <c r="N883" s="105"/>
    </row>
    <row r="884" spans="1:14" x14ac:dyDescent="0.25">
      <c r="A884" s="105"/>
      <c r="B884" s="105"/>
      <c r="C884" s="105"/>
      <c r="D884" s="105"/>
      <c r="E884" s="105"/>
      <c r="F884" s="105"/>
      <c r="G884" s="105"/>
      <c r="H884" s="105"/>
      <c r="I884" s="105"/>
      <c r="J884" s="105"/>
      <c r="K884" s="105"/>
      <c r="L884" s="105"/>
      <c r="M884" s="105"/>
      <c r="N884" s="105"/>
    </row>
    <row r="885" spans="1:14" x14ac:dyDescent="0.25">
      <c r="A885" s="105"/>
      <c r="B885" s="105"/>
      <c r="C885" s="105"/>
      <c r="D885" s="105"/>
      <c r="E885" s="105"/>
      <c r="F885" s="105"/>
      <c r="G885" s="105"/>
      <c r="H885" s="105"/>
      <c r="I885" s="105"/>
      <c r="J885" s="105"/>
      <c r="K885" s="105"/>
      <c r="L885" s="105"/>
      <c r="M885" s="105"/>
      <c r="N885" s="105"/>
    </row>
    <row r="886" spans="1:14" x14ac:dyDescent="0.25">
      <c r="A886" s="105"/>
      <c r="B886" s="105"/>
      <c r="C886" s="105"/>
      <c r="D886" s="105"/>
      <c r="E886" s="105"/>
      <c r="F886" s="105"/>
      <c r="G886" s="105"/>
      <c r="H886" s="105"/>
      <c r="I886" s="105"/>
      <c r="J886" s="105"/>
      <c r="K886" s="105"/>
      <c r="L886" s="105"/>
      <c r="M886" s="105"/>
      <c r="N886" s="105"/>
    </row>
    <row r="887" spans="1:14" x14ac:dyDescent="0.25">
      <c r="A887" s="105"/>
      <c r="B887" s="105"/>
      <c r="C887" s="105"/>
      <c r="D887" s="105"/>
      <c r="E887" s="105"/>
      <c r="F887" s="105"/>
      <c r="G887" s="105"/>
      <c r="H887" s="105"/>
      <c r="I887" s="105"/>
      <c r="J887" s="105"/>
      <c r="K887" s="105"/>
      <c r="L887" s="105"/>
      <c r="M887" s="105"/>
      <c r="N887" s="105"/>
    </row>
    <row r="888" spans="1:14" x14ac:dyDescent="0.25">
      <c r="A888" s="105"/>
      <c r="B888" s="105"/>
      <c r="C888" s="105"/>
      <c r="D888" s="105"/>
      <c r="E888" s="105"/>
      <c r="F888" s="105"/>
      <c r="G888" s="105"/>
      <c r="H888" s="105"/>
      <c r="I888" s="105"/>
      <c r="J888" s="105"/>
      <c r="K888" s="105"/>
      <c r="L888" s="105"/>
      <c r="M888" s="105"/>
      <c r="N888" s="105"/>
    </row>
    <row r="889" spans="1:14" x14ac:dyDescent="0.25">
      <c r="A889" s="105"/>
      <c r="B889" s="105"/>
      <c r="C889" s="105"/>
      <c r="D889" s="105"/>
      <c r="E889" s="105"/>
      <c r="F889" s="105"/>
      <c r="G889" s="105"/>
      <c r="H889" s="105"/>
      <c r="I889" s="105"/>
      <c r="J889" s="105"/>
      <c r="K889" s="105"/>
      <c r="L889" s="105"/>
      <c r="M889" s="105"/>
      <c r="N889" s="105"/>
    </row>
    <row r="890" spans="1:14" x14ac:dyDescent="0.25">
      <c r="A890" s="105"/>
      <c r="B890" s="105"/>
      <c r="C890" s="105"/>
      <c r="D890" s="105"/>
      <c r="E890" s="105"/>
      <c r="F890" s="105"/>
      <c r="G890" s="105"/>
      <c r="H890" s="105"/>
      <c r="I890" s="105"/>
      <c r="J890" s="105"/>
      <c r="K890" s="105"/>
      <c r="L890" s="105"/>
      <c r="M890" s="105"/>
      <c r="N890" s="105"/>
    </row>
    <row r="891" spans="1:14" x14ac:dyDescent="0.25">
      <c r="A891" s="105"/>
      <c r="B891" s="105"/>
      <c r="C891" s="105"/>
      <c r="D891" s="105"/>
      <c r="E891" s="105"/>
      <c r="F891" s="105"/>
      <c r="G891" s="105"/>
      <c r="H891" s="105"/>
      <c r="I891" s="105"/>
      <c r="J891" s="105"/>
      <c r="K891" s="105"/>
      <c r="L891" s="105"/>
      <c r="M891" s="105"/>
      <c r="N891" s="105"/>
    </row>
    <row r="892" spans="1:14" x14ac:dyDescent="0.25">
      <c r="A892" s="105"/>
      <c r="B892" s="105"/>
      <c r="C892" s="105"/>
      <c r="D892" s="105"/>
      <c r="E892" s="105"/>
      <c r="F892" s="105"/>
      <c r="G892" s="105"/>
      <c r="H892" s="105"/>
      <c r="I892" s="105"/>
      <c r="J892" s="105"/>
      <c r="K892" s="105"/>
      <c r="L892" s="105"/>
      <c r="M892" s="105"/>
      <c r="N892" s="105"/>
    </row>
    <row r="893" spans="1:14" x14ac:dyDescent="0.25">
      <c r="A893" s="105"/>
      <c r="B893" s="105"/>
      <c r="C893" s="105"/>
      <c r="D893" s="105"/>
      <c r="E893" s="105"/>
      <c r="F893" s="105"/>
      <c r="G893" s="105"/>
      <c r="H893" s="105"/>
      <c r="I893" s="105"/>
      <c r="J893" s="105"/>
      <c r="K893" s="105"/>
      <c r="L893" s="105"/>
      <c r="M893" s="105"/>
      <c r="N893" s="105"/>
    </row>
    <row r="894" spans="1:14" x14ac:dyDescent="0.25">
      <c r="A894" s="105"/>
      <c r="B894" s="105"/>
      <c r="C894" s="105"/>
      <c r="D894" s="105"/>
      <c r="E894" s="105"/>
      <c r="F894" s="105"/>
      <c r="G894" s="105"/>
      <c r="H894" s="105"/>
      <c r="I894" s="105"/>
      <c r="J894" s="105"/>
      <c r="K894" s="105"/>
      <c r="L894" s="105"/>
      <c r="M894" s="105"/>
      <c r="N894" s="105"/>
    </row>
    <row r="895" spans="1:14" x14ac:dyDescent="0.25">
      <c r="A895" s="105"/>
      <c r="B895" s="105"/>
      <c r="C895" s="105"/>
      <c r="D895" s="105"/>
      <c r="E895" s="105"/>
      <c r="F895" s="105"/>
      <c r="G895" s="105"/>
      <c r="H895" s="105"/>
      <c r="I895" s="105"/>
      <c r="J895" s="105"/>
      <c r="K895" s="105"/>
      <c r="L895" s="105"/>
      <c r="M895" s="105"/>
      <c r="N895" s="105"/>
    </row>
    <row r="896" spans="1:14" x14ac:dyDescent="0.25">
      <c r="A896" s="105"/>
      <c r="B896" s="105"/>
      <c r="C896" s="105"/>
      <c r="D896" s="105"/>
      <c r="E896" s="105"/>
      <c r="F896" s="105"/>
      <c r="G896" s="105"/>
      <c r="H896" s="105"/>
      <c r="I896" s="105"/>
      <c r="J896" s="105"/>
      <c r="K896" s="105"/>
      <c r="L896" s="105"/>
      <c r="M896" s="105"/>
      <c r="N896" s="105"/>
    </row>
    <row r="897" spans="1:14" x14ac:dyDescent="0.25">
      <c r="A897" s="105"/>
      <c r="B897" s="105"/>
      <c r="C897" s="105"/>
      <c r="D897" s="105"/>
      <c r="E897" s="105"/>
      <c r="F897" s="105"/>
      <c r="G897" s="105"/>
      <c r="H897" s="105"/>
      <c r="I897" s="105"/>
      <c r="J897" s="105"/>
      <c r="K897" s="105"/>
      <c r="L897" s="105"/>
      <c r="M897" s="105"/>
      <c r="N897" s="105"/>
    </row>
    <row r="898" spans="1:14" x14ac:dyDescent="0.25">
      <c r="A898" s="105"/>
      <c r="B898" s="105"/>
      <c r="C898" s="105"/>
      <c r="D898" s="105"/>
      <c r="E898" s="105"/>
      <c r="F898" s="105"/>
      <c r="G898" s="105"/>
      <c r="H898" s="105"/>
      <c r="I898" s="105"/>
      <c r="J898" s="105"/>
      <c r="K898" s="105"/>
      <c r="L898" s="105"/>
      <c r="M898" s="105"/>
      <c r="N898" s="105"/>
    </row>
    <row r="899" spans="1:14" x14ac:dyDescent="0.25">
      <c r="A899" s="105"/>
      <c r="B899" s="105"/>
      <c r="C899" s="105"/>
      <c r="D899" s="105"/>
      <c r="E899" s="105"/>
      <c r="F899" s="105"/>
      <c r="G899" s="105"/>
      <c r="H899" s="105"/>
      <c r="I899" s="105"/>
      <c r="J899" s="105"/>
      <c r="K899" s="105"/>
      <c r="L899" s="105"/>
      <c r="M899" s="105"/>
      <c r="N899" s="105"/>
    </row>
    <row r="900" spans="1:14" x14ac:dyDescent="0.25">
      <c r="A900" s="105"/>
      <c r="B900" s="105"/>
      <c r="C900" s="105"/>
      <c r="D900" s="105"/>
      <c r="E900" s="105"/>
      <c r="F900" s="105"/>
      <c r="G900" s="105"/>
      <c r="H900" s="105"/>
      <c r="I900" s="105"/>
      <c r="J900" s="105"/>
      <c r="K900" s="105"/>
      <c r="L900" s="105"/>
      <c r="M900" s="105"/>
      <c r="N900" s="105"/>
    </row>
    <row r="901" spans="1:14" x14ac:dyDescent="0.25">
      <c r="A901" s="105"/>
      <c r="B901" s="105"/>
      <c r="C901" s="105"/>
      <c r="D901" s="105"/>
      <c r="E901" s="105"/>
      <c r="F901" s="105"/>
      <c r="G901" s="105"/>
      <c r="H901" s="105"/>
      <c r="I901" s="105"/>
      <c r="J901" s="105"/>
      <c r="K901" s="105"/>
      <c r="L901" s="105"/>
      <c r="M901" s="105"/>
      <c r="N901" s="105"/>
    </row>
    <row r="902" spans="1:14" x14ac:dyDescent="0.25">
      <c r="A902" s="105"/>
      <c r="B902" s="105"/>
      <c r="C902" s="105"/>
      <c r="D902" s="105"/>
      <c r="E902" s="105"/>
      <c r="F902" s="105"/>
      <c r="G902" s="105"/>
      <c r="H902" s="105"/>
      <c r="I902" s="105"/>
      <c r="J902" s="105"/>
      <c r="K902" s="105"/>
      <c r="L902" s="105"/>
      <c r="M902" s="105"/>
      <c r="N902" s="105"/>
    </row>
    <row r="903" spans="1:14" x14ac:dyDescent="0.25">
      <c r="A903" s="105"/>
      <c r="B903" s="105"/>
      <c r="C903" s="105"/>
      <c r="D903" s="105"/>
      <c r="E903" s="105"/>
      <c r="F903" s="105"/>
      <c r="G903" s="105"/>
      <c r="H903" s="105"/>
      <c r="I903" s="105"/>
      <c r="J903" s="105"/>
      <c r="K903" s="105"/>
      <c r="L903" s="105"/>
      <c r="M903" s="105"/>
      <c r="N903" s="105"/>
    </row>
    <row r="904" spans="1:14" x14ac:dyDescent="0.25">
      <c r="A904" s="105"/>
      <c r="B904" s="105"/>
      <c r="C904" s="105"/>
      <c r="D904" s="105"/>
      <c r="E904" s="105"/>
      <c r="F904" s="105"/>
      <c r="G904" s="105"/>
      <c r="H904" s="105"/>
      <c r="I904" s="105"/>
      <c r="J904" s="105"/>
      <c r="K904" s="105"/>
      <c r="L904" s="105"/>
      <c r="M904" s="105"/>
      <c r="N904" s="105"/>
    </row>
    <row r="905" spans="1:14" x14ac:dyDescent="0.25">
      <c r="A905" s="105"/>
      <c r="B905" s="105"/>
      <c r="C905" s="105"/>
      <c r="D905" s="105"/>
      <c r="E905" s="105"/>
      <c r="F905" s="105"/>
      <c r="G905" s="105"/>
      <c r="H905" s="105"/>
      <c r="I905" s="105"/>
      <c r="J905" s="105"/>
      <c r="K905" s="105"/>
      <c r="L905" s="105"/>
      <c r="M905" s="105"/>
      <c r="N905" s="105"/>
    </row>
    <row r="906" spans="1:14" x14ac:dyDescent="0.25">
      <c r="A906" s="105"/>
      <c r="B906" s="105"/>
      <c r="C906" s="105"/>
      <c r="D906" s="105"/>
      <c r="E906" s="105"/>
      <c r="F906" s="105"/>
      <c r="G906" s="105"/>
      <c r="H906" s="105"/>
      <c r="I906" s="105"/>
      <c r="J906" s="105"/>
      <c r="K906" s="105"/>
      <c r="L906" s="105"/>
      <c r="M906" s="105"/>
      <c r="N906" s="105"/>
    </row>
    <row r="907" spans="1:14" x14ac:dyDescent="0.25">
      <c r="A907" s="105"/>
      <c r="B907" s="105"/>
      <c r="C907" s="105"/>
      <c r="D907" s="105"/>
      <c r="E907" s="105"/>
      <c r="F907" s="105"/>
      <c r="G907" s="105"/>
      <c r="H907" s="105"/>
      <c r="I907" s="105"/>
      <c r="J907" s="105"/>
      <c r="K907" s="105"/>
      <c r="L907" s="105"/>
      <c r="M907" s="105"/>
      <c r="N907" s="105"/>
    </row>
    <row r="908" spans="1:14" x14ac:dyDescent="0.25">
      <c r="A908" s="105"/>
      <c r="B908" s="105"/>
      <c r="C908" s="105"/>
      <c r="D908" s="105"/>
      <c r="E908" s="105"/>
      <c r="F908" s="105"/>
      <c r="G908" s="105"/>
      <c r="H908" s="105"/>
      <c r="I908" s="105"/>
      <c r="J908" s="105"/>
      <c r="K908" s="105"/>
      <c r="L908" s="105"/>
      <c r="M908" s="105"/>
      <c r="N908" s="105"/>
    </row>
    <row r="909" spans="1:14" x14ac:dyDescent="0.25">
      <c r="A909" s="105"/>
      <c r="B909" s="105"/>
      <c r="C909" s="105"/>
      <c r="D909" s="105"/>
      <c r="E909" s="105"/>
      <c r="F909" s="105"/>
      <c r="G909" s="105"/>
      <c r="H909" s="105"/>
      <c r="I909" s="105"/>
      <c r="J909" s="105"/>
      <c r="K909" s="105"/>
      <c r="L909" s="105"/>
      <c r="M909" s="105"/>
      <c r="N909" s="105"/>
    </row>
    <row r="910" spans="1:14" x14ac:dyDescent="0.25">
      <c r="A910" s="105"/>
      <c r="B910" s="105"/>
      <c r="C910" s="105"/>
      <c r="D910" s="105"/>
      <c r="E910" s="105"/>
      <c r="F910" s="105"/>
      <c r="G910" s="105"/>
      <c r="H910" s="105"/>
      <c r="I910" s="105"/>
      <c r="J910" s="105"/>
      <c r="K910" s="105"/>
      <c r="L910" s="105"/>
      <c r="M910" s="105"/>
      <c r="N910" s="105"/>
    </row>
    <row r="911" spans="1:14" x14ac:dyDescent="0.25">
      <c r="A911" s="105"/>
      <c r="B911" s="105"/>
      <c r="C911" s="105"/>
      <c r="D911" s="105"/>
      <c r="E911" s="105"/>
      <c r="F911" s="105"/>
      <c r="G911" s="105"/>
      <c r="H911" s="105"/>
      <c r="I911" s="105"/>
      <c r="J911" s="105"/>
      <c r="K911" s="105"/>
      <c r="L911" s="105"/>
      <c r="M911" s="105"/>
      <c r="N911" s="105"/>
    </row>
    <row r="912" spans="1:14" x14ac:dyDescent="0.25">
      <c r="A912" s="105"/>
      <c r="B912" s="105"/>
      <c r="C912" s="105"/>
      <c r="D912" s="105"/>
      <c r="E912" s="105"/>
      <c r="F912" s="105"/>
      <c r="G912" s="105"/>
      <c r="H912" s="105"/>
      <c r="I912" s="105"/>
      <c r="J912" s="105"/>
      <c r="K912" s="105"/>
      <c r="L912" s="105"/>
      <c r="M912" s="105"/>
      <c r="N912" s="105"/>
    </row>
    <row r="913" spans="1:14" x14ac:dyDescent="0.25">
      <c r="A913" s="105"/>
      <c r="B913" s="105"/>
      <c r="C913" s="105"/>
      <c r="D913" s="105"/>
      <c r="E913" s="105"/>
      <c r="F913" s="105"/>
      <c r="G913" s="105"/>
      <c r="H913" s="105"/>
      <c r="I913" s="105"/>
      <c r="J913" s="105"/>
      <c r="K913" s="105"/>
      <c r="L913" s="105"/>
      <c r="M913" s="105"/>
      <c r="N913" s="105"/>
    </row>
    <row r="914" spans="1:14" x14ac:dyDescent="0.25">
      <c r="A914" s="105"/>
      <c r="B914" s="105"/>
      <c r="C914" s="105"/>
      <c r="D914" s="105"/>
      <c r="E914" s="105"/>
      <c r="F914" s="105"/>
      <c r="G914" s="105"/>
      <c r="H914" s="105"/>
      <c r="I914" s="105"/>
      <c r="J914" s="105"/>
      <c r="K914" s="105"/>
      <c r="L914" s="105"/>
      <c r="M914" s="105"/>
      <c r="N914" s="105"/>
    </row>
    <row r="915" spans="1:14" x14ac:dyDescent="0.25">
      <c r="A915" s="105"/>
      <c r="B915" s="105"/>
      <c r="C915" s="105"/>
      <c r="D915" s="105"/>
      <c r="E915" s="105"/>
      <c r="F915" s="105"/>
      <c r="G915" s="105"/>
      <c r="H915" s="105"/>
      <c r="I915" s="105"/>
      <c r="J915" s="105"/>
      <c r="K915" s="105"/>
      <c r="L915" s="105"/>
      <c r="M915" s="105"/>
      <c r="N915" s="105"/>
    </row>
    <row r="916" spans="1:14" x14ac:dyDescent="0.25">
      <c r="A916" s="105"/>
      <c r="B916" s="105"/>
      <c r="C916" s="105"/>
      <c r="D916" s="105"/>
      <c r="E916" s="105"/>
      <c r="F916" s="105"/>
      <c r="G916" s="105"/>
      <c r="H916" s="105"/>
      <c r="I916" s="105"/>
      <c r="J916" s="105"/>
      <c r="K916" s="105"/>
      <c r="L916" s="105"/>
      <c r="M916" s="105"/>
      <c r="N916" s="105"/>
    </row>
    <row r="917" spans="1:14" x14ac:dyDescent="0.25">
      <c r="A917" s="105"/>
      <c r="B917" s="105"/>
      <c r="C917" s="105"/>
      <c r="D917" s="105"/>
      <c r="E917" s="105"/>
      <c r="F917" s="105"/>
      <c r="G917" s="105"/>
      <c r="H917" s="105"/>
      <c r="I917" s="105"/>
      <c r="J917" s="105"/>
      <c r="K917" s="105"/>
      <c r="L917" s="105"/>
      <c r="M917" s="105"/>
      <c r="N917" s="105"/>
    </row>
    <row r="918" spans="1:14" x14ac:dyDescent="0.25">
      <c r="A918" s="105"/>
      <c r="B918" s="105"/>
      <c r="C918" s="105"/>
      <c r="D918" s="105"/>
      <c r="E918" s="105"/>
      <c r="F918" s="105"/>
      <c r="G918" s="105"/>
      <c r="H918" s="105"/>
      <c r="I918" s="105"/>
      <c r="J918" s="105"/>
      <c r="K918" s="105"/>
      <c r="L918" s="105"/>
      <c r="M918" s="105"/>
      <c r="N918" s="105"/>
    </row>
    <row r="919" spans="1:14" x14ac:dyDescent="0.25">
      <c r="A919" s="105"/>
      <c r="B919" s="105"/>
      <c r="C919" s="105"/>
      <c r="D919" s="105"/>
      <c r="E919" s="105"/>
      <c r="F919" s="105"/>
      <c r="G919" s="105"/>
      <c r="H919" s="105"/>
      <c r="I919" s="105"/>
      <c r="J919" s="105"/>
      <c r="K919" s="105"/>
      <c r="L919" s="105"/>
      <c r="M919" s="105"/>
      <c r="N919" s="105"/>
    </row>
    <row r="920" spans="1:14" x14ac:dyDescent="0.25">
      <c r="A920" s="105"/>
      <c r="B920" s="105"/>
      <c r="C920" s="105"/>
      <c r="D920" s="105"/>
      <c r="E920" s="105"/>
      <c r="F920" s="105"/>
      <c r="G920" s="105"/>
      <c r="H920" s="105"/>
      <c r="I920" s="105"/>
      <c r="J920" s="105"/>
      <c r="K920" s="105"/>
      <c r="L920" s="105"/>
      <c r="M920" s="105"/>
      <c r="N920" s="105"/>
    </row>
    <row r="921" spans="1:14" x14ac:dyDescent="0.25">
      <c r="A921" s="105"/>
      <c r="B921" s="105"/>
      <c r="C921" s="105"/>
      <c r="D921" s="105"/>
      <c r="E921" s="105"/>
      <c r="F921" s="105"/>
      <c r="G921" s="105"/>
      <c r="H921" s="105"/>
      <c r="I921" s="105"/>
      <c r="J921" s="105"/>
      <c r="K921" s="105"/>
      <c r="L921" s="105"/>
      <c r="M921" s="105"/>
      <c r="N921" s="105"/>
    </row>
    <row r="922" spans="1:14" x14ac:dyDescent="0.25">
      <c r="A922" s="105"/>
      <c r="B922" s="105"/>
      <c r="C922" s="105"/>
      <c r="D922" s="105"/>
      <c r="E922" s="105"/>
      <c r="F922" s="105"/>
      <c r="G922" s="105"/>
      <c r="H922" s="105"/>
      <c r="I922" s="105"/>
      <c r="J922" s="105"/>
      <c r="K922" s="105"/>
      <c r="L922" s="105"/>
      <c r="M922" s="105"/>
      <c r="N922" s="105"/>
    </row>
    <row r="923" spans="1:14" x14ac:dyDescent="0.25">
      <c r="A923" s="105"/>
      <c r="B923" s="105"/>
      <c r="C923" s="105"/>
      <c r="D923" s="105"/>
      <c r="E923" s="105"/>
      <c r="F923" s="105"/>
      <c r="G923" s="105"/>
      <c r="H923" s="105"/>
      <c r="I923" s="105"/>
      <c r="J923" s="105"/>
      <c r="K923" s="105"/>
      <c r="L923" s="105"/>
      <c r="M923" s="105"/>
      <c r="N923" s="105"/>
    </row>
    <row r="924" spans="1:14" x14ac:dyDescent="0.25">
      <c r="A924" s="105"/>
      <c r="B924" s="105"/>
      <c r="C924" s="105"/>
      <c r="D924" s="105"/>
      <c r="E924" s="105"/>
      <c r="F924" s="105"/>
      <c r="G924" s="105"/>
      <c r="H924" s="105"/>
      <c r="I924" s="105"/>
      <c r="J924" s="105"/>
      <c r="K924" s="105"/>
      <c r="L924" s="105"/>
      <c r="M924" s="105"/>
      <c r="N924" s="105"/>
    </row>
    <row r="925" spans="1:14" x14ac:dyDescent="0.25">
      <c r="A925" s="105"/>
      <c r="B925" s="105"/>
      <c r="C925" s="105"/>
      <c r="D925" s="105"/>
      <c r="E925" s="105"/>
      <c r="F925" s="105"/>
      <c r="G925" s="105"/>
      <c r="H925" s="105"/>
      <c r="I925" s="105"/>
      <c r="J925" s="105"/>
      <c r="K925" s="105"/>
      <c r="L925" s="105"/>
      <c r="M925" s="105"/>
      <c r="N925" s="105"/>
    </row>
    <row r="926" spans="1:14" x14ac:dyDescent="0.25">
      <c r="A926" s="105"/>
      <c r="B926" s="105"/>
      <c r="C926" s="105"/>
      <c r="D926" s="105"/>
      <c r="E926" s="105"/>
      <c r="F926" s="105"/>
      <c r="G926" s="105"/>
      <c r="H926" s="105"/>
      <c r="I926" s="105"/>
      <c r="J926" s="105"/>
      <c r="K926" s="105"/>
      <c r="L926" s="105"/>
      <c r="M926" s="105"/>
      <c r="N926" s="105"/>
    </row>
    <row r="927" spans="1:14" x14ac:dyDescent="0.25">
      <c r="A927" s="105"/>
      <c r="B927" s="105"/>
      <c r="C927" s="105"/>
      <c r="D927" s="105"/>
      <c r="E927" s="105"/>
      <c r="F927" s="105"/>
      <c r="G927" s="105"/>
      <c r="H927" s="105"/>
      <c r="I927" s="105"/>
      <c r="J927" s="105"/>
      <c r="K927" s="105"/>
      <c r="L927" s="105"/>
      <c r="M927" s="105"/>
      <c r="N927" s="105"/>
    </row>
    <row r="928" spans="1:14" x14ac:dyDescent="0.25">
      <c r="A928" s="105"/>
      <c r="B928" s="105"/>
      <c r="C928" s="105"/>
      <c r="D928" s="105"/>
      <c r="E928" s="105"/>
      <c r="F928" s="105"/>
      <c r="G928" s="105"/>
      <c r="H928" s="105"/>
      <c r="I928" s="105"/>
      <c r="J928" s="105"/>
      <c r="K928" s="105"/>
      <c r="L928" s="105"/>
      <c r="M928" s="105"/>
      <c r="N928" s="105"/>
    </row>
    <row r="929" spans="1:14" x14ac:dyDescent="0.25">
      <c r="A929" s="105"/>
      <c r="B929" s="105"/>
      <c r="C929" s="105"/>
      <c r="D929" s="105"/>
      <c r="E929" s="105"/>
      <c r="F929" s="105"/>
      <c r="G929" s="105"/>
      <c r="H929" s="105"/>
      <c r="I929" s="105"/>
      <c r="J929" s="105"/>
      <c r="K929" s="105"/>
      <c r="L929" s="105"/>
      <c r="M929" s="105"/>
      <c r="N929" s="105"/>
    </row>
    <row r="930" spans="1:14" x14ac:dyDescent="0.25">
      <c r="A930" s="105"/>
      <c r="B930" s="105"/>
      <c r="C930" s="105"/>
      <c r="D930" s="105"/>
      <c r="E930" s="105"/>
      <c r="F930" s="105"/>
      <c r="G930" s="105"/>
      <c r="H930" s="105"/>
      <c r="I930" s="105"/>
      <c r="J930" s="105"/>
      <c r="K930" s="105"/>
      <c r="L930" s="105"/>
      <c r="M930" s="105"/>
      <c r="N930" s="105"/>
    </row>
    <row r="931" spans="1:14" x14ac:dyDescent="0.25">
      <c r="A931" s="105"/>
      <c r="B931" s="105"/>
      <c r="C931" s="105"/>
      <c r="D931" s="105"/>
      <c r="E931" s="105"/>
      <c r="F931" s="105"/>
      <c r="G931" s="105"/>
      <c r="H931" s="105"/>
      <c r="I931" s="105"/>
      <c r="J931" s="105"/>
      <c r="K931" s="105"/>
      <c r="L931" s="105"/>
      <c r="M931" s="105"/>
      <c r="N931" s="105"/>
    </row>
    <row r="932" spans="1:14" x14ac:dyDescent="0.25">
      <c r="A932" s="105"/>
      <c r="B932" s="105"/>
      <c r="C932" s="105"/>
      <c r="D932" s="105"/>
      <c r="E932" s="105"/>
      <c r="F932" s="105"/>
      <c r="G932" s="105"/>
      <c r="H932" s="105"/>
      <c r="I932" s="105"/>
      <c r="J932" s="105"/>
      <c r="K932" s="105"/>
      <c r="L932" s="105"/>
      <c r="M932" s="105"/>
      <c r="N932" s="105"/>
    </row>
    <row r="933" spans="1:14" x14ac:dyDescent="0.25">
      <c r="A933" s="105"/>
      <c r="B933" s="105"/>
      <c r="C933" s="105"/>
      <c r="D933" s="105"/>
      <c r="E933" s="105"/>
      <c r="F933" s="105"/>
      <c r="G933" s="105"/>
      <c r="H933" s="105"/>
      <c r="I933" s="105"/>
      <c r="J933" s="105"/>
      <c r="K933" s="105"/>
      <c r="L933" s="105"/>
      <c r="M933" s="105"/>
      <c r="N933" s="105"/>
    </row>
    <row r="934" spans="1:14" x14ac:dyDescent="0.25">
      <c r="A934" s="105"/>
      <c r="B934" s="105"/>
      <c r="C934" s="105"/>
      <c r="D934" s="105"/>
      <c r="E934" s="105"/>
      <c r="F934" s="105"/>
      <c r="G934" s="105"/>
      <c r="H934" s="105"/>
      <c r="I934" s="105"/>
      <c r="J934" s="105"/>
      <c r="K934" s="105"/>
      <c r="L934" s="105"/>
      <c r="M934" s="105"/>
      <c r="N934" s="105"/>
    </row>
    <row r="935" spans="1:14" x14ac:dyDescent="0.25">
      <c r="A935" s="105"/>
      <c r="B935" s="105"/>
      <c r="C935" s="105"/>
      <c r="D935" s="105"/>
      <c r="E935" s="105"/>
      <c r="F935" s="105"/>
      <c r="G935" s="105"/>
      <c r="H935" s="105"/>
      <c r="I935" s="105"/>
      <c r="J935" s="105"/>
      <c r="K935" s="105"/>
      <c r="L935" s="105"/>
      <c r="M935" s="105"/>
      <c r="N935" s="105"/>
    </row>
    <row r="936" spans="1:14" x14ac:dyDescent="0.25">
      <c r="A936" s="105"/>
      <c r="B936" s="105"/>
      <c r="C936" s="105"/>
      <c r="D936" s="105"/>
      <c r="E936" s="105"/>
      <c r="F936" s="105"/>
      <c r="G936" s="105"/>
      <c r="H936" s="105"/>
      <c r="I936" s="105"/>
      <c r="J936" s="105"/>
      <c r="K936" s="105"/>
      <c r="L936" s="105"/>
      <c r="M936" s="105"/>
      <c r="N936" s="105"/>
    </row>
    <row r="937" spans="1:14" x14ac:dyDescent="0.25">
      <c r="A937" s="105"/>
      <c r="B937" s="105"/>
      <c r="C937" s="105"/>
      <c r="D937" s="105"/>
      <c r="E937" s="105"/>
      <c r="F937" s="105"/>
      <c r="G937" s="105"/>
      <c r="H937" s="105"/>
      <c r="I937" s="105"/>
      <c r="J937" s="105"/>
      <c r="K937" s="105"/>
      <c r="L937" s="105"/>
      <c r="M937" s="105"/>
      <c r="N937" s="105"/>
    </row>
    <row r="938" spans="1:14" x14ac:dyDescent="0.25">
      <c r="A938" s="105"/>
      <c r="B938" s="105"/>
      <c r="C938" s="105"/>
      <c r="D938" s="105"/>
      <c r="E938" s="105"/>
      <c r="F938" s="105"/>
      <c r="G938" s="105"/>
      <c r="H938" s="105"/>
      <c r="I938" s="105"/>
      <c r="J938" s="105"/>
      <c r="K938" s="105"/>
      <c r="L938" s="105"/>
      <c r="M938" s="105"/>
      <c r="N938" s="105"/>
    </row>
    <row r="939" spans="1:14" x14ac:dyDescent="0.25">
      <c r="A939" s="105"/>
      <c r="B939" s="105"/>
      <c r="C939" s="105"/>
      <c r="D939" s="105"/>
      <c r="E939" s="105"/>
      <c r="F939" s="105"/>
      <c r="G939" s="105"/>
      <c r="H939" s="105"/>
      <c r="I939" s="105"/>
      <c r="J939" s="105"/>
      <c r="K939" s="105"/>
      <c r="L939" s="105"/>
      <c r="M939" s="105"/>
      <c r="N939" s="105"/>
    </row>
    <row r="940" spans="1:14" x14ac:dyDescent="0.25">
      <c r="A940" s="105"/>
      <c r="B940" s="105"/>
      <c r="C940" s="105"/>
      <c r="D940" s="105"/>
      <c r="E940" s="105"/>
      <c r="F940" s="105"/>
      <c r="G940" s="105"/>
      <c r="H940" s="105"/>
      <c r="I940" s="105"/>
      <c r="J940" s="105"/>
      <c r="K940" s="105"/>
      <c r="L940" s="105"/>
      <c r="M940" s="105"/>
      <c r="N940" s="105"/>
    </row>
    <row r="941" spans="1:14" x14ac:dyDescent="0.25">
      <c r="A941" s="105"/>
      <c r="B941" s="105"/>
      <c r="C941" s="105"/>
      <c r="D941" s="105"/>
      <c r="E941" s="105"/>
      <c r="F941" s="105"/>
      <c r="G941" s="105"/>
      <c r="H941" s="105"/>
      <c r="I941" s="105"/>
      <c r="J941" s="105"/>
      <c r="K941" s="105"/>
      <c r="L941" s="105"/>
      <c r="M941" s="105"/>
      <c r="N941" s="105"/>
    </row>
    <row r="942" spans="1:14" x14ac:dyDescent="0.25">
      <c r="A942" s="105"/>
      <c r="B942" s="105"/>
      <c r="C942" s="105"/>
      <c r="D942" s="105"/>
      <c r="E942" s="105"/>
      <c r="F942" s="105"/>
      <c r="G942" s="105"/>
      <c r="H942" s="105"/>
      <c r="I942" s="105"/>
      <c r="J942" s="105"/>
      <c r="K942" s="105"/>
      <c r="L942" s="105"/>
      <c r="M942" s="105"/>
      <c r="N942" s="105"/>
    </row>
    <row r="943" spans="1:14" x14ac:dyDescent="0.25">
      <c r="A943" s="105"/>
      <c r="B943" s="105"/>
      <c r="C943" s="105"/>
      <c r="D943" s="105"/>
      <c r="E943" s="105"/>
      <c r="F943" s="105"/>
      <c r="G943" s="105"/>
      <c r="H943" s="105"/>
      <c r="I943" s="105"/>
      <c r="J943" s="105"/>
      <c r="K943" s="105"/>
      <c r="L943" s="105"/>
      <c r="M943" s="105"/>
      <c r="N943" s="105"/>
    </row>
    <row r="944" spans="1:14" x14ac:dyDescent="0.25">
      <c r="A944" s="105"/>
      <c r="B944" s="105"/>
      <c r="C944" s="105"/>
      <c r="D944" s="105"/>
      <c r="E944" s="105"/>
      <c r="F944" s="105"/>
      <c r="G944" s="105"/>
      <c r="H944" s="105"/>
      <c r="I944" s="105"/>
      <c r="J944" s="105"/>
      <c r="K944" s="105"/>
      <c r="L944" s="105"/>
      <c r="M944" s="105"/>
      <c r="N944" s="105"/>
    </row>
    <row r="945" spans="1:14" x14ac:dyDescent="0.25">
      <c r="A945" s="105"/>
      <c r="B945" s="105"/>
      <c r="C945" s="105"/>
      <c r="D945" s="105"/>
      <c r="E945" s="105"/>
      <c r="F945" s="105"/>
      <c r="G945" s="105"/>
      <c r="H945" s="105"/>
      <c r="I945" s="105"/>
      <c r="J945" s="105"/>
      <c r="K945" s="105"/>
      <c r="L945" s="105"/>
      <c r="M945" s="105"/>
      <c r="N945" s="105"/>
    </row>
    <row r="946" spans="1:14" x14ac:dyDescent="0.25">
      <c r="A946" s="105"/>
      <c r="B946" s="105"/>
      <c r="C946" s="105"/>
      <c r="D946" s="105"/>
      <c r="E946" s="105"/>
      <c r="F946" s="105"/>
      <c r="G946" s="105"/>
      <c r="H946" s="105"/>
      <c r="I946" s="105"/>
      <c r="J946" s="105"/>
      <c r="K946" s="105"/>
      <c r="L946" s="105"/>
      <c r="M946" s="105"/>
      <c r="N946" s="105"/>
    </row>
    <row r="947" spans="1:14" x14ac:dyDescent="0.25">
      <c r="A947" s="105"/>
      <c r="B947" s="105"/>
      <c r="C947" s="105"/>
      <c r="D947" s="105"/>
      <c r="E947" s="105"/>
      <c r="F947" s="105"/>
      <c r="G947" s="105"/>
      <c r="H947" s="105"/>
      <c r="I947" s="105"/>
      <c r="J947" s="105"/>
      <c r="K947" s="105"/>
      <c r="L947" s="105"/>
      <c r="M947" s="105"/>
      <c r="N947" s="105"/>
    </row>
    <row r="948" spans="1:14" x14ac:dyDescent="0.25">
      <c r="A948" s="105"/>
      <c r="B948" s="105"/>
      <c r="C948" s="105"/>
      <c r="D948" s="105"/>
      <c r="E948" s="105"/>
      <c r="F948" s="105"/>
      <c r="G948" s="105"/>
      <c r="H948" s="105"/>
      <c r="I948" s="105"/>
      <c r="J948" s="105"/>
      <c r="K948" s="105"/>
      <c r="L948" s="105"/>
      <c r="M948" s="105"/>
      <c r="N948" s="105"/>
    </row>
    <row r="949" spans="1:14" x14ac:dyDescent="0.25">
      <c r="A949" s="105"/>
      <c r="B949" s="105"/>
      <c r="C949" s="105"/>
      <c r="D949" s="105"/>
      <c r="E949" s="105"/>
      <c r="F949" s="105"/>
      <c r="G949" s="105"/>
      <c r="H949" s="105"/>
      <c r="I949" s="105"/>
      <c r="J949" s="105"/>
      <c r="K949" s="105"/>
      <c r="L949" s="105"/>
      <c r="M949" s="105"/>
      <c r="N949" s="105"/>
    </row>
    <row r="950" spans="1:14" x14ac:dyDescent="0.25">
      <c r="A950" s="105"/>
      <c r="B950" s="105"/>
      <c r="C950" s="105"/>
      <c r="D950" s="105"/>
      <c r="E950" s="105"/>
      <c r="F950" s="105"/>
      <c r="G950" s="105"/>
      <c r="H950" s="105"/>
      <c r="I950" s="105"/>
      <c r="J950" s="105"/>
      <c r="K950" s="105"/>
      <c r="L950" s="105"/>
      <c r="M950" s="105"/>
      <c r="N950" s="105"/>
    </row>
    <row r="951" spans="1:14" x14ac:dyDescent="0.25">
      <c r="A951" s="105"/>
      <c r="B951" s="105"/>
      <c r="C951" s="105"/>
      <c r="D951" s="105"/>
      <c r="E951" s="105"/>
      <c r="F951" s="105"/>
      <c r="G951" s="105"/>
      <c r="H951" s="105"/>
      <c r="I951" s="105"/>
      <c r="J951" s="105"/>
      <c r="K951" s="105"/>
      <c r="L951" s="105"/>
      <c r="M951" s="105"/>
      <c r="N951" s="105"/>
    </row>
    <row r="952" spans="1:14" x14ac:dyDescent="0.25">
      <c r="A952" s="105"/>
      <c r="B952" s="105"/>
      <c r="C952" s="105"/>
      <c r="D952" s="105"/>
      <c r="E952" s="105"/>
      <c r="F952" s="105"/>
      <c r="G952" s="105"/>
      <c r="H952" s="105"/>
      <c r="I952" s="105"/>
      <c r="J952" s="105"/>
      <c r="K952" s="105"/>
      <c r="L952" s="105"/>
      <c r="M952" s="105"/>
      <c r="N952" s="105"/>
    </row>
    <row r="953" spans="1:14" x14ac:dyDescent="0.25">
      <c r="A953" s="105"/>
      <c r="B953" s="105"/>
      <c r="C953" s="105"/>
      <c r="D953" s="105"/>
      <c r="E953" s="105"/>
      <c r="F953" s="105"/>
      <c r="G953" s="105"/>
      <c r="H953" s="105"/>
      <c r="I953" s="105"/>
      <c r="J953" s="105"/>
      <c r="K953" s="105"/>
      <c r="L953" s="105"/>
      <c r="M953" s="105"/>
      <c r="N953" s="105"/>
    </row>
    <row r="954" spans="1:14" x14ac:dyDescent="0.25">
      <c r="A954" s="105"/>
      <c r="B954" s="105"/>
      <c r="C954" s="105"/>
      <c r="D954" s="105"/>
      <c r="E954" s="105"/>
      <c r="F954" s="105"/>
      <c r="G954" s="105"/>
      <c r="H954" s="105"/>
      <c r="I954" s="105"/>
      <c r="J954" s="105"/>
      <c r="K954" s="105"/>
      <c r="L954" s="105"/>
      <c r="M954" s="105"/>
      <c r="N954" s="105"/>
    </row>
    <row r="955" spans="1:14" x14ac:dyDescent="0.25">
      <c r="A955" s="105"/>
      <c r="B955" s="105"/>
      <c r="C955" s="105"/>
      <c r="D955" s="105"/>
      <c r="E955" s="105"/>
      <c r="F955" s="105"/>
      <c r="G955" s="105"/>
      <c r="H955" s="105"/>
      <c r="I955" s="105"/>
      <c r="J955" s="105"/>
      <c r="K955" s="105"/>
      <c r="L955" s="105"/>
      <c r="M955" s="105"/>
      <c r="N955" s="105"/>
    </row>
    <row r="956" spans="1:14" x14ac:dyDescent="0.25">
      <c r="A956" s="105"/>
      <c r="B956" s="105"/>
      <c r="C956" s="105"/>
      <c r="D956" s="105"/>
      <c r="E956" s="105"/>
      <c r="F956" s="105"/>
      <c r="G956" s="105"/>
      <c r="H956" s="105"/>
      <c r="I956" s="105"/>
      <c r="J956" s="105"/>
      <c r="K956" s="105"/>
      <c r="L956" s="105"/>
      <c r="M956" s="105"/>
      <c r="N956" s="105"/>
    </row>
    <row r="957" spans="1:14" x14ac:dyDescent="0.25">
      <c r="A957" s="105"/>
      <c r="B957" s="105"/>
      <c r="C957" s="105"/>
      <c r="D957" s="105"/>
      <c r="E957" s="105"/>
      <c r="F957" s="105"/>
      <c r="G957" s="105"/>
      <c r="H957" s="105"/>
      <c r="I957" s="105"/>
      <c r="J957" s="105"/>
      <c r="K957" s="105"/>
      <c r="L957" s="105"/>
      <c r="M957" s="105"/>
      <c r="N957" s="105"/>
    </row>
    <row r="958" spans="1:14" x14ac:dyDescent="0.25">
      <c r="A958" s="105"/>
      <c r="B958" s="105"/>
      <c r="C958" s="105"/>
      <c r="D958" s="105"/>
      <c r="E958" s="105"/>
      <c r="F958" s="105"/>
      <c r="G958" s="105"/>
      <c r="H958" s="105"/>
      <c r="I958" s="105"/>
      <c r="J958" s="105"/>
      <c r="K958" s="105"/>
      <c r="L958" s="105"/>
      <c r="M958" s="105"/>
      <c r="N958" s="105"/>
    </row>
    <row r="959" spans="1:14" x14ac:dyDescent="0.25">
      <c r="A959" s="105"/>
      <c r="B959" s="105"/>
      <c r="C959" s="105"/>
      <c r="D959" s="105"/>
      <c r="E959" s="105"/>
      <c r="F959" s="105"/>
      <c r="G959" s="105"/>
      <c r="H959" s="105"/>
      <c r="I959" s="105"/>
      <c r="J959" s="105"/>
      <c r="K959" s="105"/>
      <c r="L959" s="105"/>
      <c r="M959" s="105"/>
      <c r="N959" s="105"/>
    </row>
    <row r="960" spans="1:14" x14ac:dyDescent="0.25">
      <c r="A960" s="105"/>
      <c r="B960" s="105"/>
      <c r="C960" s="105"/>
      <c r="D960" s="105"/>
      <c r="E960" s="105"/>
      <c r="F960" s="105"/>
      <c r="G960" s="105"/>
      <c r="H960" s="105"/>
      <c r="I960" s="105"/>
      <c r="J960" s="105"/>
      <c r="K960" s="105"/>
      <c r="L960" s="105"/>
      <c r="M960" s="105"/>
      <c r="N960" s="105"/>
    </row>
    <row r="961" spans="1:14" x14ac:dyDescent="0.25">
      <c r="A961" s="105"/>
      <c r="B961" s="105"/>
      <c r="C961" s="105"/>
      <c r="D961" s="105"/>
      <c r="E961" s="105"/>
      <c r="F961" s="105"/>
      <c r="G961" s="105"/>
      <c r="H961" s="105"/>
      <c r="I961" s="105"/>
      <c r="J961" s="105"/>
      <c r="K961" s="105"/>
      <c r="L961" s="105"/>
      <c r="M961" s="105"/>
      <c r="N961" s="105"/>
    </row>
    <row r="962" spans="1:14" x14ac:dyDescent="0.25">
      <c r="A962" s="105"/>
      <c r="B962" s="105"/>
      <c r="C962" s="105"/>
      <c r="D962" s="105"/>
      <c r="E962" s="105"/>
      <c r="F962" s="105"/>
      <c r="G962" s="105"/>
      <c r="H962" s="105"/>
      <c r="I962" s="105"/>
      <c r="J962" s="105"/>
      <c r="K962" s="105"/>
      <c r="L962" s="105"/>
      <c r="M962" s="105"/>
      <c r="N962" s="105"/>
    </row>
    <row r="963" spans="1:14" x14ac:dyDescent="0.25">
      <c r="A963" s="105"/>
      <c r="B963" s="105"/>
      <c r="C963" s="105"/>
      <c r="D963" s="105"/>
      <c r="E963" s="105"/>
      <c r="F963" s="105"/>
      <c r="G963" s="105"/>
      <c r="H963" s="105"/>
      <c r="I963" s="105"/>
      <c r="J963" s="105"/>
      <c r="K963" s="105"/>
      <c r="L963" s="105"/>
      <c r="M963" s="105"/>
      <c r="N963" s="105"/>
    </row>
    <row r="964" spans="1:14" x14ac:dyDescent="0.25">
      <c r="A964" s="105"/>
      <c r="B964" s="105"/>
      <c r="C964" s="105"/>
      <c r="D964" s="105"/>
      <c r="E964" s="105"/>
      <c r="F964" s="105"/>
      <c r="G964" s="105"/>
      <c r="H964" s="105"/>
      <c r="I964" s="105"/>
      <c r="J964" s="105"/>
      <c r="K964" s="105"/>
      <c r="L964" s="105"/>
      <c r="M964" s="105"/>
      <c r="N964" s="105"/>
    </row>
    <row r="965" spans="1:14" x14ac:dyDescent="0.25">
      <c r="A965" s="105"/>
      <c r="B965" s="105"/>
      <c r="C965" s="105"/>
      <c r="D965" s="105"/>
      <c r="E965" s="105"/>
      <c r="F965" s="105"/>
      <c r="G965" s="105"/>
      <c r="H965" s="105"/>
      <c r="I965" s="105"/>
      <c r="J965" s="105"/>
      <c r="K965" s="105"/>
      <c r="L965" s="105"/>
      <c r="M965" s="105"/>
      <c r="N965" s="105"/>
    </row>
    <row r="966" spans="1:14" x14ac:dyDescent="0.25">
      <c r="A966" s="105"/>
      <c r="B966" s="105"/>
      <c r="C966" s="105"/>
      <c r="D966" s="105"/>
      <c r="E966" s="105"/>
      <c r="F966" s="105"/>
      <c r="G966" s="105"/>
      <c r="H966" s="105"/>
      <c r="I966" s="105"/>
      <c r="J966" s="105"/>
      <c r="K966" s="105"/>
      <c r="L966" s="105"/>
      <c r="M966" s="105"/>
      <c r="N966" s="105"/>
    </row>
    <row r="967" spans="1:14" x14ac:dyDescent="0.25">
      <c r="A967" s="105"/>
      <c r="B967" s="105"/>
      <c r="C967" s="105"/>
      <c r="D967" s="105"/>
      <c r="E967" s="105"/>
      <c r="F967" s="105"/>
      <c r="G967" s="105"/>
      <c r="H967" s="105"/>
      <c r="I967" s="105"/>
      <c r="J967" s="105"/>
      <c r="K967" s="105"/>
      <c r="L967" s="105"/>
      <c r="M967" s="105"/>
      <c r="N967" s="105"/>
    </row>
    <row r="968" spans="1:14" x14ac:dyDescent="0.25">
      <c r="A968" s="105"/>
      <c r="B968" s="105"/>
      <c r="C968" s="105"/>
      <c r="D968" s="105"/>
      <c r="E968" s="105"/>
      <c r="F968" s="105"/>
      <c r="G968" s="105"/>
      <c r="H968" s="105"/>
      <c r="I968" s="105"/>
      <c r="J968" s="105"/>
      <c r="K968" s="105"/>
      <c r="L968" s="105"/>
      <c r="M968" s="105"/>
      <c r="N968" s="105"/>
    </row>
    <row r="969" spans="1:14" x14ac:dyDescent="0.25">
      <c r="A969" s="105"/>
      <c r="B969" s="105"/>
      <c r="C969" s="105"/>
      <c r="D969" s="105"/>
      <c r="E969" s="105"/>
      <c r="F969" s="105"/>
      <c r="G969" s="105"/>
      <c r="H969" s="105"/>
      <c r="I969" s="105"/>
      <c r="J969" s="105"/>
      <c r="K969" s="105"/>
      <c r="L969" s="105"/>
      <c r="M969" s="105"/>
      <c r="N969" s="105"/>
    </row>
    <row r="970" spans="1:14" x14ac:dyDescent="0.25">
      <c r="A970" s="105"/>
      <c r="B970" s="105"/>
      <c r="C970" s="105"/>
      <c r="D970" s="105"/>
      <c r="E970" s="105"/>
      <c r="F970" s="105"/>
      <c r="G970" s="105"/>
      <c r="H970" s="105"/>
      <c r="I970" s="105"/>
      <c r="J970" s="105"/>
      <c r="K970" s="105"/>
      <c r="L970" s="105"/>
      <c r="M970" s="105"/>
      <c r="N970" s="105"/>
    </row>
    <row r="971" spans="1:14" x14ac:dyDescent="0.25">
      <c r="A971" s="105"/>
      <c r="B971" s="105"/>
      <c r="C971" s="105"/>
      <c r="D971" s="105"/>
      <c r="E971" s="105"/>
      <c r="F971" s="105"/>
      <c r="G971" s="105"/>
      <c r="H971" s="105"/>
      <c r="I971" s="105"/>
      <c r="J971" s="105"/>
      <c r="K971" s="105"/>
      <c r="L971" s="105"/>
      <c r="M971" s="105"/>
      <c r="N971" s="105"/>
    </row>
    <row r="972" spans="1:14" x14ac:dyDescent="0.25">
      <c r="A972" s="105"/>
      <c r="B972" s="105"/>
      <c r="C972" s="105"/>
      <c r="D972" s="105"/>
      <c r="E972" s="105"/>
      <c r="F972" s="105"/>
      <c r="G972" s="105"/>
      <c r="H972" s="105"/>
      <c r="I972" s="105"/>
      <c r="J972" s="105"/>
      <c r="K972" s="105"/>
      <c r="L972" s="105"/>
      <c r="M972" s="105"/>
      <c r="N972" s="105"/>
    </row>
    <row r="973" spans="1:14" x14ac:dyDescent="0.25">
      <c r="A973" s="105"/>
      <c r="B973" s="105"/>
      <c r="C973" s="105"/>
      <c r="D973" s="105"/>
      <c r="E973" s="105"/>
      <c r="F973" s="105"/>
      <c r="G973" s="105"/>
      <c r="H973" s="105"/>
      <c r="I973" s="105"/>
      <c r="J973" s="105"/>
      <c r="K973" s="105"/>
      <c r="L973" s="105"/>
      <c r="M973" s="105"/>
      <c r="N973" s="105"/>
    </row>
    <row r="974" spans="1:14" x14ac:dyDescent="0.25">
      <c r="A974" s="105"/>
      <c r="B974" s="105"/>
      <c r="C974" s="105"/>
      <c r="D974" s="105"/>
      <c r="E974" s="105"/>
      <c r="F974" s="105"/>
      <c r="G974" s="105"/>
      <c r="H974" s="105"/>
      <c r="I974" s="105"/>
      <c r="J974" s="105"/>
      <c r="K974" s="105"/>
      <c r="L974" s="105"/>
      <c r="M974" s="105"/>
      <c r="N974" s="105"/>
    </row>
    <row r="975" spans="1:14" x14ac:dyDescent="0.25">
      <c r="A975" s="105"/>
      <c r="B975" s="105"/>
      <c r="C975" s="105"/>
      <c r="D975" s="105"/>
      <c r="E975" s="105"/>
      <c r="F975" s="105"/>
      <c r="G975" s="105"/>
      <c r="H975" s="105"/>
      <c r="I975" s="105"/>
      <c r="J975" s="105"/>
      <c r="K975" s="105"/>
      <c r="L975" s="105"/>
      <c r="M975" s="105"/>
      <c r="N975" s="105"/>
    </row>
    <row r="976" spans="1:14" x14ac:dyDescent="0.25">
      <c r="A976" s="105"/>
      <c r="B976" s="105"/>
      <c r="C976" s="105"/>
      <c r="D976" s="105"/>
      <c r="E976" s="105"/>
      <c r="F976" s="105"/>
      <c r="G976" s="105"/>
      <c r="H976" s="105"/>
      <c r="I976" s="105"/>
      <c r="J976" s="105"/>
      <c r="K976" s="105"/>
      <c r="L976" s="105"/>
      <c r="M976" s="105"/>
      <c r="N976" s="105"/>
    </row>
    <row r="977" spans="1:14" x14ac:dyDescent="0.25">
      <c r="A977" s="105"/>
      <c r="B977" s="105"/>
      <c r="C977" s="105"/>
      <c r="D977" s="105"/>
      <c r="E977" s="105"/>
      <c r="F977" s="105"/>
      <c r="G977" s="105"/>
      <c r="H977" s="105"/>
      <c r="I977" s="105"/>
      <c r="J977" s="105"/>
      <c r="K977" s="105"/>
      <c r="L977" s="105"/>
      <c r="M977" s="105"/>
      <c r="N977" s="105"/>
    </row>
    <row r="978" spans="1:14" x14ac:dyDescent="0.25">
      <c r="A978" s="105"/>
      <c r="B978" s="105"/>
      <c r="C978" s="105"/>
      <c r="D978" s="105"/>
      <c r="E978" s="105"/>
      <c r="F978" s="105"/>
      <c r="G978" s="105"/>
      <c r="H978" s="105"/>
      <c r="I978" s="105"/>
      <c r="J978" s="105"/>
      <c r="K978" s="105"/>
      <c r="L978" s="105"/>
      <c r="M978" s="105"/>
      <c r="N978" s="105"/>
    </row>
    <row r="979" spans="1:14" x14ac:dyDescent="0.25">
      <c r="A979" s="105"/>
      <c r="B979" s="105"/>
      <c r="C979" s="105"/>
      <c r="D979" s="105"/>
      <c r="E979" s="105"/>
      <c r="F979" s="105"/>
      <c r="G979" s="105"/>
      <c r="H979" s="105"/>
      <c r="I979" s="105"/>
      <c r="J979" s="105"/>
      <c r="K979" s="105"/>
      <c r="L979" s="105"/>
      <c r="M979" s="105"/>
      <c r="N979" s="105"/>
    </row>
    <row r="980" spans="1:14" x14ac:dyDescent="0.25">
      <c r="A980" s="105"/>
      <c r="B980" s="105"/>
      <c r="C980" s="105"/>
      <c r="D980" s="105"/>
      <c r="E980" s="105"/>
      <c r="F980" s="105"/>
      <c r="G980" s="105"/>
      <c r="H980" s="105"/>
      <c r="I980" s="105"/>
      <c r="J980" s="105"/>
      <c r="K980" s="105"/>
      <c r="L980" s="105"/>
      <c r="M980" s="105"/>
      <c r="N980" s="105"/>
    </row>
    <row r="981" spans="1:14" x14ac:dyDescent="0.25">
      <c r="A981" s="105"/>
      <c r="B981" s="105"/>
      <c r="C981" s="105"/>
      <c r="D981" s="105"/>
      <c r="E981" s="105"/>
      <c r="F981" s="105"/>
      <c r="G981" s="105"/>
      <c r="H981" s="105"/>
      <c r="I981" s="105"/>
      <c r="J981" s="105"/>
      <c r="K981" s="105"/>
      <c r="L981" s="105"/>
      <c r="M981" s="105"/>
      <c r="N981" s="105"/>
    </row>
    <row r="982" spans="1:14" x14ac:dyDescent="0.25">
      <c r="A982" s="105"/>
      <c r="B982" s="105"/>
      <c r="C982" s="105"/>
      <c r="D982" s="105"/>
      <c r="E982" s="105"/>
      <c r="F982" s="105"/>
      <c r="G982" s="105"/>
      <c r="H982" s="105"/>
      <c r="I982" s="105"/>
      <c r="J982" s="105"/>
      <c r="K982" s="105"/>
      <c r="L982" s="105"/>
      <c r="M982" s="105"/>
      <c r="N982" s="105"/>
    </row>
    <row r="983" spans="1:14" x14ac:dyDescent="0.25">
      <c r="A983" s="105"/>
      <c r="B983" s="105"/>
      <c r="C983" s="105"/>
      <c r="D983" s="105"/>
      <c r="E983" s="105"/>
      <c r="F983" s="105"/>
      <c r="G983" s="105"/>
      <c r="H983" s="105"/>
      <c r="I983" s="105"/>
      <c r="J983" s="105"/>
      <c r="K983" s="105"/>
      <c r="L983" s="105"/>
      <c r="M983" s="105"/>
      <c r="N983" s="105"/>
    </row>
    <row r="984" spans="1:14" x14ac:dyDescent="0.25">
      <c r="A984" s="105"/>
      <c r="B984" s="105"/>
      <c r="C984" s="105"/>
      <c r="D984" s="105"/>
      <c r="E984" s="105"/>
      <c r="F984" s="105"/>
      <c r="G984" s="105"/>
      <c r="H984" s="105"/>
      <c r="I984" s="105"/>
      <c r="J984" s="105"/>
      <c r="K984" s="105"/>
      <c r="L984" s="105"/>
      <c r="M984" s="105"/>
      <c r="N984" s="105"/>
    </row>
    <row r="985" spans="1:14" x14ac:dyDescent="0.25">
      <c r="A985" s="105"/>
      <c r="B985" s="105"/>
      <c r="C985" s="105"/>
      <c r="D985" s="105"/>
      <c r="E985" s="105"/>
      <c r="F985" s="105"/>
      <c r="G985" s="105"/>
      <c r="H985" s="105"/>
      <c r="I985" s="105"/>
      <c r="J985" s="105"/>
      <c r="K985" s="105"/>
      <c r="L985" s="105"/>
      <c r="M985" s="105"/>
      <c r="N985" s="105"/>
    </row>
    <row r="986" spans="1:14" x14ac:dyDescent="0.25">
      <c r="A986" s="105"/>
      <c r="B986" s="105"/>
      <c r="C986" s="105"/>
      <c r="D986" s="105"/>
      <c r="E986" s="105"/>
      <c r="F986" s="105"/>
      <c r="G986" s="105"/>
      <c r="H986" s="105"/>
      <c r="I986" s="105"/>
      <c r="J986" s="105"/>
      <c r="K986" s="105"/>
      <c r="L986" s="105"/>
      <c r="M986" s="105"/>
      <c r="N986" s="105"/>
    </row>
    <row r="987" spans="1:14" x14ac:dyDescent="0.25">
      <c r="A987" s="105"/>
      <c r="B987" s="105"/>
      <c r="C987" s="105"/>
      <c r="D987" s="105"/>
      <c r="E987" s="105"/>
      <c r="F987" s="105"/>
      <c r="G987" s="105"/>
      <c r="H987" s="105"/>
      <c r="I987" s="105"/>
      <c r="J987" s="105"/>
      <c r="K987" s="105"/>
      <c r="L987" s="105"/>
      <c r="M987" s="105"/>
      <c r="N987" s="105"/>
    </row>
    <row r="988" spans="1:14" x14ac:dyDescent="0.25">
      <c r="A988" s="105"/>
      <c r="B988" s="105"/>
      <c r="C988" s="105"/>
      <c r="D988" s="105"/>
      <c r="E988" s="105"/>
      <c r="F988" s="105"/>
      <c r="G988" s="105"/>
      <c r="H988" s="105"/>
      <c r="I988" s="105"/>
      <c r="J988" s="105"/>
      <c r="K988" s="105"/>
      <c r="L988" s="105"/>
      <c r="M988" s="105"/>
      <c r="N988" s="105"/>
    </row>
    <row r="989" spans="1:14" x14ac:dyDescent="0.25">
      <c r="A989" s="105"/>
      <c r="B989" s="105"/>
      <c r="C989" s="105"/>
      <c r="D989" s="105"/>
      <c r="E989" s="105"/>
      <c r="F989" s="105"/>
      <c r="G989" s="105"/>
      <c r="H989" s="105"/>
      <c r="I989" s="105"/>
      <c r="J989" s="105"/>
      <c r="K989" s="105"/>
      <c r="L989" s="105"/>
      <c r="M989" s="105"/>
      <c r="N989" s="105"/>
    </row>
    <row r="990" spans="1:14" x14ac:dyDescent="0.25">
      <c r="A990" s="105"/>
      <c r="B990" s="105"/>
      <c r="C990" s="105"/>
      <c r="D990" s="105"/>
      <c r="E990" s="105"/>
      <c r="F990" s="105"/>
      <c r="G990" s="105"/>
      <c r="H990" s="105"/>
      <c r="I990" s="105"/>
      <c r="J990" s="105"/>
      <c r="K990" s="105"/>
      <c r="L990" s="105"/>
      <c r="M990" s="105"/>
      <c r="N990" s="105"/>
    </row>
    <row r="991" spans="1:14" x14ac:dyDescent="0.25">
      <c r="A991" s="105"/>
      <c r="B991" s="105"/>
      <c r="C991" s="105"/>
      <c r="D991" s="105"/>
      <c r="E991" s="105"/>
      <c r="F991" s="105"/>
      <c r="G991" s="105"/>
      <c r="H991" s="105"/>
      <c r="I991" s="105"/>
      <c r="J991" s="105"/>
      <c r="K991" s="105"/>
      <c r="L991" s="105"/>
      <c r="M991" s="105"/>
      <c r="N991" s="105"/>
    </row>
    <row r="992" spans="1:14" x14ac:dyDescent="0.25">
      <c r="A992" s="105"/>
      <c r="B992" s="105"/>
      <c r="C992" s="105"/>
      <c r="D992" s="105"/>
      <c r="E992" s="105"/>
      <c r="F992" s="105"/>
      <c r="G992" s="105"/>
      <c r="H992" s="105"/>
      <c r="I992" s="105"/>
      <c r="J992" s="105"/>
      <c r="K992" s="105"/>
      <c r="L992" s="105"/>
      <c r="M992" s="105"/>
      <c r="N992" s="105"/>
    </row>
    <row r="993" spans="1:14" x14ac:dyDescent="0.25">
      <c r="A993" s="105"/>
      <c r="B993" s="105"/>
      <c r="C993" s="105"/>
      <c r="D993" s="105"/>
      <c r="E993" s="105"/>
      <c r="F993" s="105"/>
      <c r="G993" s="105"/>
      <c r="H993" s="105"/>
      <c r="I993" s="105"/>
      <c r="J993" s="105"/>
      <c r="K993" s="105"/>
      <c r="L993" s="105"/>
      <c r="M993" s="105"/>
      <c r="N993" s="105"/>
    </row>
    <row r="994" spans="1:14" x14ac:dyDescent="0.25">
      <c r="A994" s="105"/>
      <c r="B994" s="105"/>
      <c r="C994" s="105"/>
      <c r="D994" s="105"/>
      <c r="E994" s="105"/>
      <c r="F994" s="105"/>
      <c r="G994" s="105"/>
      <c r="H994" s="105"/>
      <c r="I994" s="105"/>
      <c r="J994" s="105"/>
      <c r="K994" s="105"/>
      <c r="L994" s="105"/>
      <c r="M994" s="105"/>
      <c r="N994" s="105"/>
    </row>
    <row r="995" spans="1:14" x14ac:dyDescent="0.25">
      <c r="A995" s="105"/>
      <c r="B995" s="105"/>
      <c r="C995" s="105"/>
      <c r="D995" s="105"/>
      <c r="E995" s="105"/>
      <c r="F995" s="105"/>
      <c r="G995" s="105"/>
      <c r="H995" s="105"/>
      <c r="I995" s="105"/>
      <c r="J995" s="105"/>
      <c r="K995" s="105"/>
      <c r="L995" s="105"/>
      <c r="M995" s="105"/>
      <c r="N995" s="105"/>
    </row>
    <row r="996" spans="1:14" x14ac:dyDescent="0.25">
      <c r="A996" s="105"/>
      <c r="B996" s="105"/>
      <c r="C996" s="105"/>
      <c r="D996" s="105"/>
      <c r="E996" s="105"/>
      <c r="F996" s="105"/>
      <c r="G996" s="105"/>
      <c r="H996" s="105"/>
      <c r="I996" s="105"/>
      <c r="J996" s="105"/>
      <c r="K996" s="105"/>
      <c r="L996" s="105"/>
      <c r="M996" s="105"/>
      <c r="N996" s="105"/>
    </row>
    <row r="997" spans="1:14" x14ac:dyDescent="0.25">
      <c r="A997" s="105"/>
      <c r="B997" s="105"/>
      <c r="C997" s="105"/>
      <c r="D997" s="105"/>
      <c r="E997" s="105"/>
      <c r="F997" s="105"/>
      <c r="G997" s="105"/>
      <c r="H997" s="105"/>
      <c r="I997" s="105"/>
      <c r="J997" s="105"/>
      <c r="K997" s="105"/>
      <c r="L997" s="105"/>
      <c r="M997" s="105"/>
      <c r="N997" s="105"/>
    </row>
    <row r="998" spans="1:14" x14ac:dyDescent="0.25">
      <c r="A998" s="105"/>
      <c r="B998" s="105"/>
      <c r="C998" s="105"/>
      <c r="D998" s="105"/>
      <c r="E998" s="105"/>
      <c r="F998" s="105"/>
      <c r="G998" s="105"/>
      <c r="H998" s="105"/>
      <c r="I998" s="105"/>
      <c r="J998" s="105"/>
      <c r="K998" s="105"/>
      <c r="L998" s="105"/>
      <c r="M998" s="105"/>
      <c r="N998" s="105"/>
    </row>
    <row r="999" spans="1:14" x14ac:dyDescent="0.25">
      <c r="A999" s="105"/>
      <c r="B999" s="105"/>
      <c r="C999" s="105"/>
      <c r="D999" s="105"/>
      <c r="E999" s="105"/>
      <c r="F999" s="105"/>
      <c r="G999" s="105"/>
      <c r="H999" s="105"/>
      <c r="I999" s="105"/>
      <c r="J999" s="105"/>
      <c r="K999" s="105"/>
      <c r="L999" s="105"/>
      <c r="M999" s="105"/>
      <c r="N999" s="105"/>
    </row>
    <row r="1000" spans="1:14" x14ac:dyDescent="0.25">
      <c r="A1000" s="105"/>
      <c r="B1000" s="105"/>
      <c r="C1000" s="105"/>
      <c r="D1000" s="105"/>
      <c r="E1000" s="105"/>
      <c r="F1000" s="105"/>
      <c r="G1000" s="105"/>
      <c r="H1000" s="105"/>
      <c r="I1000" s="105"/>
      <c r="J1000" s="105"/>
      <c r="K1000" s="105"/>
      <c r="L1000" s="105"/>
      <c r="M1000" s="105"/>
      <c r="N1000" s="105"/>
    </row>
    <row r="1001" spans="1:14" x14ac:dyDescent="0.25">
      <c r="A1001" s="105"/>
      <c r="B1001" s="105"/>
      <c r="C1001" s="105"/>
      <c r="D1001" s="105"/>
      <c r="E1001" s="105"/>
      <c r="F1001" s="105"/>
      <c r="G1001" s="105"/>
      <c r="H1001" s="105"/>
      <c r="I1001" s="105"/>
      <c r="J1001" s="105"/>
      <c r="K1001" s="105"/>
      <c r="L1001" s="105"/>
      <c r="M1001" s="105"/>
      <c r="N1001" s="105"/>
    </row>
    <row r="1002" spans="1:14" x14ac:dyDescent="0.25">
      <c r="A1002" s="105"/>
      <c r="B1002" s="105"/>
      <c r="C1002" s="105"/>
      <c r="D1002" s="105"/>
      <c r="E1002" s="105"/>
      <c r="F1002" s="105"/>
      <c r="G1002" s="105"/>
      <c r="H1002" s="105"/>
      <c r="I1002" s="105"/>
      <c r="J1002" s="105"/>
      <c r="K1002" s="105"/>
      <c r="L1002" s="105"/>
      <c r="M1002" s="105"/>
      <c r="N1002" s="105"/>
    </row>
    <row r="1003" spans="1:14" x14ac:dyDescent="0.25">
      <c r="A1003" s="105"/>
      <c r="B1003" s="105"/>
      <c r="C1003" s="105"/>
      <c r="D1003" s="105"/>
      <c r="E1003" s="105"/>
      <c r="F1003" s="105"/>
      <c r="G1003" s="105"/>
      <c r="H1003" s="105"/>
      <c r="I1003" s="105"/>
      <c r="J1003" s="105"/>
      <c r="K1003" s="105"/>
      <c r="L1003" s="105"/>
      <c r="M1003" s="105"/>
      <c r="N1003" s="105"/>
    </row>
    <row r="1004" spans="1:14" x14ac:dyDescent="0.25">
      <c r="A1004" s="105"/>
      <c r="B1004" s="105"/>
      <c r="C1004" s="105"/>
      <c r="D1004" s="105"/>
      <c r="E1004" s="105"/>
      <c r="F1004" s="105"/>
      <c r="G1004" s="105"/>
      <c r="H1004" s="105"/>
      <c r="I1004" s="105"/>
      <c r="J1004" s="105"/>
      <c r="K1004" s="105"/>
      <c r="L1004" s="105"/>
      <c r="M1004" s="105"/>
      <c r="N1004" s="105"/>
    </row>
    <row r="1005" spans="1:14" x14ac:dyDescent="0.25">
      <c r="A1005" s="105"/>
      <c r="B1005" s="105"/>
      <c r="C1005" s="105"/>
      <c r="D1005" s="105"/>
      <c r="E1005" s="105"/>
      <c r="F1005" s="105"/>
      <c r="G1005" s="105"/>
      <c r="H1005" s="105"/>
      <c r="I1005" s="105"/>
      <c r="J1005" s="105"/>
      <c r="K1005" s="105"/>
      <c r="L1005" s="105"/>
      <c r="M1005" s="105"/>
      <c r="N1005" s="105"/>
    </row>
    <row r="1006" spans="1:14" x14ac:dyDescent="0.25">
      <c r="A1006" s="105"/>
      <c r="B1006" s="105"/>
      <c r="C1006" s="105"/>
      <c r="D1006" s="105"/>
      <c r="E1006" s="105"/>
      <c r="F1006" s="105"/>
      <c r="G1006" s="105"/>
      <c r="H1006" s="105"/>
      <c r="I1006" s="105"/>
      <c r="J1006" s="105"/>
      <c r="K1006" s="105"/>
      <c r="L1006" s="105"/>
      <c r="M1006" s="105"/>
      <c r="N1006" s="105"/>
    </row>
    <row r="1007" spans="1:14" x14ac:dyDescent="0.25">
      <c r="A1007" s="105"/>
      <c r="B1007" s="105"/>
      <c r="C1007" s="105"/>
      <c r="D1007" s="105"/>
      <c r="E1007" s="105"/>
      <c r="F1007" s="105"/>
      <c r="G1007" s="105"/>
      <c r="H1007" s="105"/>
      <c r="I1007" s="105"/>
      <c r="J1007" s="105"/>
      <c r="K1007" s="105"/>
      <c r="L1007" s="105"/>
      <c r="M1007" s="105"/>
      <c r="N1007" s="105"/>
    </row>
    <row r="1008" spans="1:14" x14ac:dyDescent="0.25">
      <c r="A1008" s="105"/>
      <c r="B1008" s="105"/>
      <c r="C1008" s="105"/>
      <c r="D1008" s="105"/>
      <c r="E1008" s="105"/>
      <c r="F1008" s="105"/>
      <c r="G1008" s="105"/>
      <c r="H1008" s="105"/>
      <c r="I1008" s="105"/>
      <c r="J1008" s="105"/>
      <c r="K1008" s="105"/>
      <c r="L1008" s="105"/>
      <c r="M1008" s="105"/>
      <c r="N1008" s="105"/>
    </row>
    <row r="1009" spans="1:14" x14ac:dyDescent="0.25">
      <c r="A1009" s="105"/>
      <c r="B1009" s="105"/>
      <c r="C1009" s="105"/>
      <c r="D1009" s="105"/>
      <c r="E1009" s="105"/>
      <c r="F1009" s="105"/>
      <c r="G1009" s="105"/>
      <c r="H1009" s="105"/>
      <c r="I1009" s="105"/>
      <c r="J1009" s="105"/>
      <c r="K1009" s="105"/>
      <c r="L1009" s="105"/>
      <c r="M1009" s="105"/>
      <c r="N1009" s="105"/>
    </row>
    <row r="1010" spans="1:14" x14ac:dyDescent="0.25">
      <c r="A1010" s="105"/>
      <c r="B1010" s="105"/>
      <c r="C1010" s="105"/>
      <c r="D1010" s="105"/>
      <c r="E1010" s="105"/>
      <c r="F1010" s="105"/>
      <c r="G1010" s="105"/>
      <c r="H1010" s="105"/>
      <c r="I1010" s="105"/>
      <c r="J1010" s="105"/>
      <c r="K1010" s="105"/>
      <c r="L1010" s="105"/>
      <c r="M1010" s="105"/>
      <c r="N1010" s="105"/>
    </row>
    <row r="1011" spans="1:14" x14ac:dyDescent="0.25">
      <c r="A1011" s="105"/>
      <c r="B1011" s="105"/>
      <c r="C1011" s="105"/>
      <c r="D1011" s="105"/>
      <c r="E1011" s="105"/>
      <c r="F1011" s="105"/>
      <c r="G1011" s="105"/>
      <c r="H1011" s="105"/>
      <c r="I1011" s="105"/>
      <c r="J1011" s="105"/>
      <c r="K1011" s="105"/>
      <c r="L1011" s="105"/>
      <c r="M1011" s="105"/>
      <c r="N1011" s="105"/>
    </row>
    <row r="1012" spans="1:14" x14ac:dyDescent="0.25">
      <c r="A1012" s="105"/>
      <c r="B1012" s="105"/>
      <c r="C1012" s="105"/>
      <c r="D1012" s="105"/>
      <c r="E1012" s="105"/>
      <c r="F1012" s="105"/>
      <c r="G1012" s="105"/>
      <c r="H1012" s="105"/>
      <c r="I1012" s="105"/>
      <c r="J1012" s="105"/>
      <c r="K1012" s="105"/>
      <c r="L1012" s="105"/>
      <c r="M1012" s="105"/>
      <c r="N1012" s="105"/>
    </row>
    <row r="1013" spans="1:14" x14ac:dyDescent="0.25">
      <c r="A1013" s="105"/>
      <c r="B1013" s="105"/>
      <c r="C1013" s="105"/>
      <c r="D1013" s="105"/>
      <c r="E1013" s="105"/>
      <c r="F1013" s="105"/>
      <c r="G1013" s="105"/>
      <c r="H1013" s="105"/>
      <c r="I1013" s="105"/>
      <c r="J1013" s="105"/>
      <c r="K1013" s="105"/>
      <c r="L1013" s="105"/>
      <c r="M1013" s="105"/>
      <c r="N1013" s="105"/>
    </row>
    <row r="1014" spans="1:14" x14ac:dyDescent="0.25">
      <c r="A1014" s="105"/>
      <c r="B1014" s="105"/>
      <c r="C1014" s="105"/>
      <c r="D1014" s="105"/>
      <c r="E1014" s="105"/>
      <c r="F1014" s="105"/>
      <c r="G1014" s="105"/>
      <c r="H1014" s="105"/>
      <c r="I1014" s="105"/>
      <c r="J1014" s="105"/>
      <c r="K1014" s="105"/>
      <c r="L1014" s="105"/>
      <c r="M1014" s="105"/>
      <c r="N1014" s="105"/>
    </row>
    <row r="1015" spans="1:14" x14ac:dyDescent="0.25">
      <c r="A1015" s="105"/>
      <c r="B1015" s="105"/>
      <c r="C1015" s="105"/>
      <c r="D1015" s="105"/>
      <c r="E1015" s="105"/>
      <c r="F1015" s="105"/>
      <c r="G1015" s="105"/>
      <c r="H1015" s="105"/>
      <c r="I1015" s="105"/>
      <c r="J1015" s="105"/>
      <c r="K1015" s="105"/>
      <c r="L1015" s="105"/>
      <c r="M1015" s="105"/>
      <c r="N1015" s="105"/>
    </row>
    <row r="1016" spans="1:14" x14ac:dyDescent="0.25">
      <c r="A1016" s="105"/>
      <c r="B1016" s="105"/>
      <c r="C1016" s="105"/>
      <c r="D1016" s="105"/>
      <c r="E1016" s="105"/>
      <c r="F1016" s="105"/>
      <c r="G1016" s="105"/>
      <c r="H1016" s="105"/>
      <c r="I1016" s="105"/>
      <c r="J1016" s="105"/>
      <c r="K1016" s="105"/>
      <c r="L1016" s="105"/>
      <c r="M1016" s="105"/>
      <c r="N1016" s="105"/>
    </row>
    <row r="1017" spans="1:14" x14ac:dyDescent="0.25">
      <c r="A1017" s="105"/>
      <c r="B1017" s="105"/>
      <c r="C1017" s="105"/>
      <c r="D1017" s="105"/>
      <c r="E1017" s="105"/>
      <c r="F1017" s="105"/>
      <c r="G1017" s="105"/>
      <c r="H1017" s="105"/>
      <c r="I1017" s="105"/>
      <c r="J1017" s="105"/>
      <c r="K1017" s="105"/>
      <c r="L1017" s="105"/>
      <c r="M1017" s="105"/>
      <c r="N1017" s="105"/>
    </row>
    <row r="1018" spans="1:14" x14ac:dyDescent="0.25">
      <c r="A1018" s="105"/>
      <c r="B1018" s="105"/>
      <c r="C1018" s="105"/>
      <c r="D1018" s="105"/>
      <c r="E1018" s="105"/>
      <c r="F1018" s="105"/>
      <c r="G1018" s="105"/>
      <c r="H1018" s="105"/>
      <c r="I1018" s="105"/>
      <c r="J1018" s="105"/>
      <c r="K1018" s="105"/>
      <c r="L1018" s="105"/>
      <c r="M1018" s="105"/>
      <c r="N1018" s="105"/>
    </row>
    <row r="1019" spans="1:14" x14ac:dyDescent="0.25">
      <c r="A1019" s="105"/>
      <c r="B1019" s="105"/>
      <c r="C1019" s="105"/>
      <c r="D1019" s="105"/>
      <c r="E1019" s="105"/>
      <c r="F1019" s="105"/>
      <c r="G1019" s="105"/>
      <c r="H1019" s="105"/>
      <c r="I1019" s="105"/>
      <c r="J1019" s="105"/>
      <c r="K1019" s="105"/>
      <c r="L1019" s="105"/>
      <c r="M1019" s="105"/>
      <c r="N1019" s="105"/>
    </row>
    <row r="1020" spans="1:14" x14ac:dyDescent="0.25">
      <c r="A1020" s="105"/>
      <c r="B1020" s="105"/>
      <c r="C1020" s="105"/>
      <c r="D1020" s="105"/>
      <c r="E1020" s="105"/>
      <c r="F1020" s="105"/>
      <c r="G1020" s="105"/>
      <c r="H1020" s="105"/>
      <c r="I1020" s="105"/>
      <c r="J1020" s="105"/>
      <c r="K1020" s="105"/>
      <c r="L1020" s="105"/>
      <c r="M1020" s="105"/>
      <c r="N1020" s="105"/>
    </row>
    <row r="1021" spans="1:14" x14ac:dyDescent="0.25">
      <c r="A1021" s="105"/>
      <c r="B1021" s="105"/>
      <c r="C1021" s="105"/>
      <c r="D1021" s="105"/>
      <c r="E1021" s="105"/>
      <c r="F1021" s="105"/>
      <c r="G1021" s="105"/>
      <c r="H1021" s="105"/>
      <c r="I1021" s="105"/>
      <c r="J1021" s="105"/>
      <c r="K1021" s="105"/>
      <c r="L1021" s="105"/>
      <c r="M1021" s="105"/>
      <c r="N1021" s="105"/>
    </row>
    <row r="1022" spans="1:14" x14ac:dyDescent="0.25">
      <c r="A1022" s="105"/>
      <c r="B1022" s="105"/>
      <c r="C1022" s="105"/>
      <c r="D1022" s="105"/>
      <c r="E1022" s="105"/>
      <c r="F1022" s="105"/>
      <c r="G1022" s="105"/>
      <c r="H1022" s="105"/>
      <c r="I1022" s="105"/>
      <c r="J1022" s="105"/>
      <c r="K1022" s="105"/>
      <c r="L1022" s="105"/>
      <c r="M1022" s="105"/>
      <c r="N1022" s="105"/>
    </row>
    <row r="1023" spans="1:14" x14ac:dyDescent="0.25">
      <c r="A1023" s="105"/>
      <c r="B1023" s="105"/>
      <c r="C1023" s="105"/>
      <c r="D1023" s="105"/>
      <c r="E1023" s="105"/>
      <c r="F1023" s="105"/>
      <c r="G1023" s="105"/>
      <c r="H1023" s="105"/>
      <c r="I1023" s="105"/>
      <c r="J1023" s="105"/>
      <c r="K1023" s="105"/>
      <c r="L1023" s="105"/>
      <c r="M1023" s="105"/>
      <c r="N1023" s="105"/>
    </row>
    <row r="1024" spans="1:14" x14ac:dyDescent="0.25">
      <c r="A1024" s="105"/>
      <c r="B1024" s="105"/>
      <c r="C1024" s="105"/>
      <c r="D1024" s="105"/>
      <c r="E1024" s="105"/>
      <c r="F1024" s="105"/>
      <c r="G1024" s="105"/>
      <c r="H1024" s="105"/>
      <c r="I1024" s="105"/>
      <c r="J1024" s="105"/>
      <c r="K1024" s="105"/>
      <c r="L1024" s="105"/>
      <c r="M1024" s="105"/>
      <c r="N1024" s="105"/>
    </row>
    <row r="1025" spans="1:14" x14ac:dyDescent="0.25">
      <c r="A1025" s="105"/>
      <c r="B1025" s="105"/>
      <c r="C1025" s="105"/>
      <c r="D1025" s="105"/>
      <c r="E1025" s="105"/>
      <c r="F1025" s="105"/>
      <c r="G1025" s="105"/>
      <c r="H1025" s="105"/>
      <c r="I1025" s="105"/>
      <c r="J1025" s="105"/>
      <c r="K1025" s="105"/>
      <c r="L1025" s="105"/>
      <c r="M1025" s="105"/>
      <c r="N1025" s="105"/>
    </row>
    <row r="1026" spans="1:14" x14ac:dyDescent="0.25">
      <c r="A1026" s="105"/>
      <c r="B1026" s="105"/>
      <c r="C1026" s="105"/>
      <c r="D1026" s="105"/>
      <c r="E1026" s="105"/>
      <c r="F1026" s="105"/>
      <c r="G1026" s="105"/>
      <c r="H1026" s="105"/>
      <c r="I1026" s="105"/>
      <c r="J1026" s="105"/>
      <c r="K1026" s="105"/>
      <c r="L1026" s="105"/>
      <c r="M1026" s="105"/>
      <c r="N1026" s="105"/>
    </row>
    <row r="1027" spans="1:14" x14ac:dyDescent="0.25">
      <c r="A1027" s="105"/>
      <c r="B1027" s="105"/>
      <c r="C1027" s="105"/>
      <c r="D1027" s="105"/>
      <c r="E1027" s="105"/>
      <c r="F1027" s="105"/>
      <c r="G1027" s="105"/>
      <c r="H1027" s="105"/>
      <c r="I1027" s="105"/>
      <c r="J1027" s="105"/>
      <c r="K1027" s="105"/>
      <c r="L1027" s="105"/>
      <c r="M1027" s="105"/>
      <c r="N1027" s="105"/>
    </row>
    <row r="1028" spans="1:14" x14ac:dyDescent="0.25">
      <c r="A1028" s="105"/>
      <c r="B1028" s="105"/>
      <c r="C1028" s="105"/>
      <c r="D1028" s="105"/>
      <c r="E1028" s="105"/>
      <c r="F1028" s="105"/>
      <c r="G1028" s="105"/>
      <c r="H1028" s="105"/>
      <c r="I1028" s="105"/>
      <c r="J1028" s="105"/>
      <c r="K1028" s="105"/>
      <c r="L1028" s="105"/>
      <c r="M1028" s="105"/>
      <c r="N1028" s="105"/>
    </row>
    <row r="1029" spans="1:14" x14ac:dyDescent="0.25">
      <c r="A1029" s="105"/>
      <c r="B1029" s="105"/>
      <c r="C1029" s="105"/>
      <c r="D1029" s="105"/>
      <c r="E1029" s="105"/>
      <c r="F1029" s="105"/>
      <c r="G1029" s="105"/>
      <c r="H1029" s="105"/>
      <c r="I1029" s="105"/>
      <c r="J1029" s="105"/>
      <c r="K1029" s="105"/>
      <c r="L1029" s="105"/>
      <c r="M1029" s="105"/>
      <c r="N1029" s="105"/>
    </row>
    <row r="1030" spans="1:14" x14ac:dyDescent="0.25">
      <c r="A1030" s="105"/>
      <c r="B1030" s="105"/>
      <c r="C1030" s="105"/>
      <c r="D1030" s="105"/>
      <c r="E1030" s="105"/>
      <c r="F1030" s="105"/>
      <c r="G1030" s="105"/>
      <c r="H1030" s="105"/>
      <c r="I1030" s="105"/>
      <c r="J1030" s="105"/>
      <c r="K1030" s="105"/>
      <c r="L1030" s="105"/>
      <c r="M1030" s="105"/>
      <c r="N1030" s="105"/>
    </row>
    <row r="1031" spans="1:14" x14ac:dyDescent="0.25">
      <c r="A1031" s="105"/>
      <c r="B1031" s="105"/>
      <c r="C1031" s="105"/>
      <c r="D1031" s="105"/>
      <c r="E1031" s="105"/>
      <c r="F1031" s="105"/>
      <c r="G1031" s="105"/>
      <c r="H1031" s="105"/>
      <c r="I1031" s="105"/>
      <c r="J1031" s="105"/>
      <c r="K1031" s="105"/>
      <c r="L1031" s="105"/>
      <c r="M1031" s="105"/>
      <c r="N1031" s="105"/>
    </row>
    <row r="1032" spans="1:14" x14ac:dyDescent="0.25">
      <c r="A1032" s="105"/>
      <c r="B1032" s="105"/>
      <c r="C1032" s="105"/>
      <c r="D1032" s="105"/>
      <c r="E1032" s="105"/>
      <c r="F1032" s="105"/>
      <c r="G1032" s="105"/>
      <c r="H1032" s="105"/>
      <c r="I1032" s="105"/>
      <c r="J1032" s="105"/>
      <c r="K1032" s="105"/>
      <c r="L1032" s="105"/>
      <c r="M1032" s="105"/>
      <c r="N1032" s="105"/>
    </row>
    <row r="1033" spans="1:14" x14ac:dyDescent="0.25">
      <c r="A1033" s="105"/>
      <c r="B1033" s="105"/>
      <c r="C1033" s="105"/>
      <c r="D1033" s="105"/>
      <c r="E1033" s="105"/>
      <c r="F1033" s="105"/>
      <c r="G1033" s="105"/>
      <c r="H1033" s="105"/>
      <c r="I1033" s="105"/>
      <c r="J1033" s="105"/>
      <c r="K1033" s="105"/>
      <c r="L1033" s="105"/>
      <c r="M1033" s="105"/>
      <c r="N1033" s="105"/>
    </row>
    <row r="1034" spans="1:14" x14ac:dyDescent="0.25">
      <c r="A1034" s="105"/>
      <c r="B1034" s="105"/>
      <c r="C1034" s="105"/>
      <c r="D1034" s="105"/>
      <c r="E1034" s="105"/>
      <c r="F1034" s="105"/>
      <c r="G1034" s="105"/>
      <c r="H1034" s="105"/>
      <c r="I1034" s="105"/>
      <c r="J1034" s="105"/>
      <c r="K1034" s="105"/>
      <c r="L1034" s="105"/>
      <c r="M1034" s="105"/>
      <c r="N1034" s="105"/>
    </row>
    <row r="1035" spans="1:14" x14ac:dyDescent="0.25">
      <c r="A1035" s="105"/>
      <c r="B1035" s="105"/>
      <c r="C1035" s="105"/>
      <c r="D1035" s="105"/>
      <c r="E1035" s="105"/>
      <c r="F1035" s="105"/>
      <c r="G1035" s="105"/>
      <c r="H1035" s="105"/>
      <c r="I1035" s="105"/>
      <c r="J1035" s="105"/>
      <c r="K1035" s="105"/>
      <c r="L1035" s="105"/>
      <c r="M1035" s="105"/>
      <c r="N1035" s="105"/>
    </row>
    <row r="1036" spans="1:14" x14ac:dyDescent="0.25">
      <c r="A1036" s="105"/>
      <c r="B1036" s="105"/>
      <c r="C1036" s="105"/>
      <c r="D1036" s="105"/>
      <c r="E1036" s="105"/>
      <c r="F1036" s="105"/>
      <c r="G1036" s="105"/>
      <c r="H1036" s="105"/>
      <c r="I1036" s="105"/>
      <c r="J1036" s="105"/>
      <c r="K1036" s="105"/>
      <c r="L1036" s="105"/>
      <c r="M1036" s="105"/>
      <c r="N1036" s="105"/>
    </row>
    <row r="1037" spans="1:14" x14ac:dyDescent="0.25">
      <c r="A1037" s="105"/>
      <c r="B1037" s="105"/>
      <c r="C1037" s="105"/>
      <c r="D1037" s="105"/>
      <c r="E1037" s="105"/>
      <c r="F1037" s="105"/>
      <c r="G1037" s="105"/>
      <c r="H1037" s="105"/>
      <c r="I1037" s="105"/>
      <c r="J1037" s="105"/>
      <c r="K1037" s="105"/>
      <c r="L1037" s="105"/>
      <c r="M1037" s="105"/>
      <c r="N1037" s="105"/>
    </row>
    <row r="1038" spans="1:14" x14ac:dyDescent="0.25">
      <c r="A1038" s="105"/>
      <c r="B1038" s="105"/>
      <c r="C1038" s="105"/>
      <c r="D1038" s="105"/>
      <c r="E1038" s="105"/>
      <c r="F1038" s="105"/>
      <c r="G1038" s="105"/>
      <c r="H1038" s="105"/>
      <c r="I1038" s="105"/>
      <c r="J1038" s="105"/>
      <c r="K1038" s="105"/>
      <c r="L1038" s="105"/>
      <c r="M1038" s="105"/>
      <c r="N1038" s="105"/>
    </row>
    <row r="1039" spans="1:14" x14ac:dyDescent="0.25">
      <c r="A1039" s="105"/>
      <c r="B1039" s="105"/>
      <c r="C1039" s="105"/>
      <c r="D1039" s="105"/>
      <c r="E1039" s="105"/>
      <c r="F1039" s="105"/>
      <c r="G1039" s="105"/>
      <c r="H1039" s="105"/>
      <c r="I1039" s="105"/>
      <c r="J1039" s="105"/>
      <c r="K1039" s="105"/>
      <c r="L1039" s="105"/>
      <c r="M1039" s="105"/>
      <c r="N1039" s="105"/>
    </row>
    <row r="1040" spans="1:14" x14ac:dyDescent="0.25">
      <c r="A1040" s="105"/>
      <c r="B1040" s="105"/>
      <c r="C1040" s="105"/>
      <c r="D1040" s="105"/>
      <c r="E1040" s="105"/>
      <c r="F1040" s="105"/>
      <c r="G1040" s="105"/>
      <c r="H1040" s="105"/>
      <c r="I1040" s="105"/>
      <c r="J1040" s="105"/>
      <c r="K1040" s="105"/>
      <c r="L1040" s="105"/>
      <c r="M1040" s="105"/>
      <c r="N1040" s="105"/>
    </row>
    <row r="1041" spans="1:14" x14ac:dyDescent="0.25">
      <c r="A1041" s="105"/>
      <c r="B1041" s="105"/>
      <c r="C1041" s="105"/>
      <c r="D1041" s="105"/>
      <c r="E1041" s="105"/>
      <c r="F1041" s="105"/>
      <c r="G1041" s="105"/>
      <c r="H1041" s="105"/>
      <c r="I1041" s="105"/>
      <c r="J1041" s="105"/>
      <c r="K1041" s="105"/>
      <c r="L1041" s="105"/>
      <c r="M1041" s="105"/>
      <c r="N1041" s="105"/>
    </row>
    <row r="1042" spans="1:14" x14ac:dyDescent="0.25">
      <c r="A1042" s="105"/>
      <c r="B1042" s="105"/>
      <c r="C1042" s="105"/>
      <c r="D1042" s="105"/>
      <c r="E1042" s="105"/>
      <c r="F1042" s="105"/>
      <c r="G1042" s="105"/>
      <c r="H1042" s="105"/>
      <c r="I1042" s="105"/>
      <c r="J1042" s="105"/>
      <c r="K1042" s="105"/>
      <c r="L1042" s="105"/>
      <c r="M1042" s="105"/>
      <c r="N1042" s="105"/>
    </row>
    <row r="1043" spans="1:14" x14ac:dyDescent="0.25">
      <c r="A1043" s="105"/>
      <c r="B1043" s="105"/>
      <c r="C1043" s="105"/>
      <c r="D1043" s="105"/>
      <c r="E1043" s="105"/>
      <c r="F1043" s="105"/>
      <c r="G1043" s="105"/>
      <c r="H1043" s="105"/>
      <c r="I1043" s="105"/>
      <c r="J1043" s="105"/>
      <c r="K1043" s="105"/>
      <c r="L1043" s="105"/>
      <c r="M1043" s="105"/>
      <c r="N1043" s="105"/>
    </row>
    <row r="1044" spans="1:14" x14ac:dyDescent="0.25">
      <c r="A1044" s="105"/>
      <c r="B1044" s="105"/>
      <c r="C1044" s="105"/>
      <c r="D1044" s="105"/>
      <c r="E1044" s="105"/>
      <c r="F1044" s="105"/>
      <c r="G1044" s="105"/>
      <c r="H1044" s="105"/>
      <c r="I1044" s="105"/>
      <c r="J1044" s="105"/>
      <c r="K1044" s="105"/>
      <c r="L1044" s="105"/>
      <c r="M1044" s="105"/>
      <c r="N1044" s="105"/>
    </row>
    <row r="1045" spans="1:14" x14ac:dyDescent="0.25">
      <c r="A1045" s="105"/>
      <c r="B1045" s="105"/>
      <c r="C1045" s="105"/>
      <c r="D1045" s="105"/>
      <c r="E1045" s="105"/>
      <c r="F1045" s="105"/>
      <c r="G1045" s="105"/>
      <c r="H1045" s="105"/>
      <c r="I1045" s="105"/>
      <c r="J1045" s="105"/>
      <c r="K1045" s="105"/>
      <c r="L1045" s="105"/>
      <c r="M1045" s="105"/>
      <c r="N1045" s="105"/>
    </row>
    <row r="1046" spans="1:14" x14ac:dyDescent="0.25">
      <c r="A1046" s="105"/>
      <c r="B1046" s="105"/>
      <c r="C1046" s="105"/>
      <c r="D1046" s="105"/>
      <c r="E1046" s="105"/>
      <c r="F1046" s="105"/>
      <c r="G1046" s="105"/>
      <c r="H1046" s="105"/>
      <c r="I1046" s="105"/>
      <c r="J1046" s="105"/>
      <c r="K1046" s="105"/>
      <c r="L1046" s="105"/>
      <c r="M1046" s="105"/>
      <c r="N1046" s="105"/>
    </row>
    <row r="1047" spans="1:14" x14ac:dyDescent="0.25">
      <c r="A1047" s="105"/>
      <c r="B1047" s="105"/>
      <c r="C1047" s="105"/>
      <c r="D1047" s="105"/>
      <c r="E1047" s="105"/>
      <c r="F1047" s="105"/>
      <c r="G1047" s="105"/>
      <c r="H1047" s="105"/>
      <c r="I1047" s="105"/>
      <c r="J1047" s="105"/>
      <c r="K1047" s="105"/>
      <c r="L1047" s="105"/>
      <c r="M1047" s="105"/>
      <c r="N1047" s="105"/>
    </row>
    <row r="1048" spans="1:14" x14ac:dyDescent="0.25">
      <c r="A1048" s="105"/>
      <c r="B1048" s="105"/>
      <c r="C1048" s="105"/>
      <c r="D1048" s="105"/>
      <c r="E1048" s="105"/>
      <c r="F1048" s="105"/>
      <c r="G1048" s="105"/>
      <c r="H1048" s="105"/>
      <c r="I1048" s="105"/>
      <c r="J1048" s="105"/>
      <c r="K1048" s="105"/>
      <c r="L1048" s="105"/>
      <c r="M1048" s="105"/>
      <c r="N1048" s="105"/>
    </row>
    <row r="1049" spans="1:14" x14ac:dyDescent="0.25">
      <c r="A1049" s="105"/>
      <c r="B1049" s="105"/>
      <c r="C1049" s="105"/>
      <c r="D1049" s="105"/>
      <c r="E1049" s="105"/>
      <c r="F1049" s="105"/>
      <c r="G1049" s="105"/>
      <c r="H1049" s="105"/>
      <c r="I1049" s="105"/>
      <c r="J1049" s="105"/>
      <c r="K1049" s="105"/>
      <c r="L1049" s="105"/>
      <c r="M1049" s="105"/>
      <c r="N1049" s="105"/>
    </row>
    <row r="1050" spans="1:14" x14ac:dyDescent="0.25">
      <c r="A1050" s="105"/>
      <c r="B1050" s="105"/>
      <c r="C1050" s="105"/>
      <c r="D1050" s="105"/>
      <c r="E1050" s="105"/>
      <c r="F1050" s="105"/>
      <c r="G1050" s="105"/>
      <c r="H1050" s="105"/>
      <c r="I1050" s="105"/>
      <c r="J1050" s="105"/>
      <c r="K1050" s="105"/>
      <c r="L1050" s="105"/>
      <c r="M1050" s="105"/>
      <c r="N1050" s="105"/>
    </row>
    <row r="1051" spans="1:14" x14ac:dyDescent="0.25">
      <c r="A1051" s="105"/>
      <c r="B1051" s="105"/>
      <c r="C1051" s="105"/>
      <c r="D1051" s="105"/>
      <c r="E1051" s="105"/>
      <c r="F1051" s="105"/>
      <c r="G1051" s="105"/>
      <c r="H1051" s="105"/>
      <c r="I1051" s="105"/>
      <c r="J1051" s="105"/>
      <c r="K1051" s="105"/>
      <c r="L1051" s="105"/>
      <c r="M1051" s="105"/>
      <c r="N1051" s="105"/>
    </row>
    <row r="1052" spans="1:14" x14ac:dyDescent="0.25">
      <c r="A1052" s="105"/>
      <c r="B1052" s="105"/>
      <c r="C1052" s="105"/>
      <c r="D1052" s="105"/>
      <c r="E1052" s="105"/>
      <c r="F1052" s="105"/>
      <c r="G1052" s="105"/>
      <c r="H1052" s="105"/>
      <c r="I1052" s="105"/>
      <c r="J1052" s="105"/>
      <c r="K1052" s="105"/>
      <c r="L1052" s="105"/>
      <c r="M1052" s="105"/>
      <c r="N1052" s="105"/>
    </row>
    <row r="1053" spans="1:14" x14ac:dyDescent="0.25">
      <c r="A1053" s="105"/>
      <c r="B1053" s="105"/>
      <c r="C1053" s="105"/>
      <c r="D1053" s="105"/>
      <c r="E1053" s="105"/>
      <c r="F1053" s="105"/>
      <c r="G1053" s="105"/>
      <c r="H1053" s="105"/>
      <c r="I1053" s="105"/>
      <c r="J1053" s="105"/>
      <c r="K1053" s="105"/>
      <c r="L1053" s="105"/>
      <c r="M1053" s="105"/>
      <c r="N1053" s="105"/>
    </row>
    <row r="1054" spans="1:14" x14ac:dyDescent="0.25">
      <c r="A1054" s="105"/>
      <c r="B1054" s="105"/>
      <c r="C1054" s="105"/>
      <c r="D1054" s="105"/>
      <c r="E1054" s="105"/>
      <c r="F1054" s="105"/>
      <c r="G1054" s="105"/>
      <c r="H1054" s="105"/>
      <c r="I1054" s="105"/>
      <c r="J1054" s="105"/>
      <c r="K1054" s="105"/>
      <c r="L1054" s="105"/>
      <c r="M1054" s="105"/>
      <c r="N1054" s="105"/>
    </row>
    <row r="1055" spans="1:14" x14ac:dyDescent="0.25">
      <c r="A1055" s="105"/>
      <c r="B1055" s="105"/>
      <c r="C1055" s="105"/>
      <c r="D1055" s="105"/>
      <c r="E1055" s="105"/>
      <c r="F1055" s="105"/>
      <c r="G1055" s="105"/>
      <c r="H1055" s="105"/>
      <c r="I1055" s="105"/>
      <c r="J1055" s="105"/>
      <c r="K1055" s="105"/>
      <c r="L1055" s="105"/>
      <c r="M1055" s="105"/>
      <c r="N1055" s="105"/>
    </row>
    <row r="1056" spans="1:14" x14ac:dyDescent="0.25">
      <c r="A1056" s="105"/>
      <c r="B1056" s="105"/>
      <c r="C1056" s="105"/>
      <c r="D1056" s="105"/>
      <c r="E1056" s="105"/>
      <c r="F1056" s="105"/>
      <c r="G1056" s="105"/>
      <c r="H1056" s="105"/>
      <c r="I1056" s="105"/>
      <c r="J1056" s="105"/>
      <c r="K1056" s="105"/>
      <c r="L1056" s="105"/>
      <c r="M1056" s="105"/>
      <c r="N1056" s="105"/>
    </row>
    <row r="1057" spans="1:14" x14ac:dyDescent="0.25">
      <c r="A1057" s="105"/>
      <c r="B1057" s="105"/>
      <c r="C1057" s="105"/>
      <c r="D1057" s="105"/>
      <c r="E1057" s="105"/>
      <c r="F1057" s="105"/>
      <c r="G1057" s="105"/>
      <c r="H1057" s="105"/>
      <c r="I1057" s="105"/>
      <c r="J1057" s="105"/>
      <c r="K1057" s="105"/>
      <c r="L1057" s="105"/>
      <c r="M1057" s="105"/>
      <c r="N1057" s="105"/>
    </row>
    <row r="1058" spans="1:14" x14ac:dyDescent="0.25">
      <c r="A1058" s="105"/>
      <c r="B1058" s="105"/>
      <c r="C1058" s="105"/>
      <c r="D1058" s="105"/>
      <c r="E1058" s="105"/>
      <c r="F1058" s="105"/>
      <c r="G1058" s="105"/>
      <c r="H1058" s="105"/>
      <c r="I1058" s="105"/>
      <c r="J1058" s="105"/>
      <c r="K1058" s="105"/>
      <c r="L1058" s="105"/>
      <c r="M1058" s="105"/>
      <c r="N1058" s="105"/>
    </row>
    <row r="1059" spans="1:14" x14ac:dyDescent="0.25">
      <c r="A1059" s="105"/>
      <c r="B1059" s="105"/>
      <c r="C1059" s="105"/>
      <c r="D1059" s="105"/>
      <c r="E1059" s="105"/>
      <c r="F1059" s="105"/>
      <c r="G1059" s="105"/>
      <c r="H1059" s="105"/>
      <c r="I1059" s="105"/>
      <c r="J1059" s="105"/>
      <c r="K1059" s="105"/>
      <c r="L1059" s="105"/>
      <c r="M1059" s="105"/>
      <c r="N1059" s="105"/>
    </row>
    <row r="1060" spans="1:14" x14ac:dyDescent="0.25">
      <c r="A1060" s="105"/>
      <c r="B1060" s="105"/>
      <c r="C1060" s="105"/>
      <c r="D1060" s="105"/>
      <c r="E1060" s="105"/>
      <c r="F1060" s="105"/>
      <c r="G1060" s="105"/>
      <c r="H1060" s="105"/>
      <c r="I1060" s="105"/>
      <c r="J1060" s="105"/>
      <c r="K1060" s="105"/>
      <c r="L1060" s="105"/>
      <c r="M1060" s="105"/>
      <c r="N1060" s="105"/>
    </row>
    <row r="1061" spans="1:14" x14ac:dyDescent="0.25">
      <c r="A1061" s="105"/>
      <c r="B1061" s="105"/>
      <c r="C1061" s="105"/>
      <c r="D1061" s="105"/>
      <c r="E1061" s="105"/>
      <c r="F1061" s="105"/>
      <c r="G1061" s="105"/>
      <c r="H1061" s="105"/>
      <c r="I1061" s="105"/>
      <c r="J1061" s="105"/>
      <c r="K1061" s="105"/>
      <c r="L1061" s="105"/>
      <c r="M1061" s="105"/>
      <c r="N1061" s="105"/>
    </row>
    <row r="1062" spans="1:14" x14ac:dyDescent="0.25">
      <c r="A1062" s="105"/>
      <c r="B1062" s="105"/>
      <c r="C1062" s="105"/>
      <c r="D1062" s="105"/>
      <c r="E1062" s="105"/>
      <c r="F1062" s="105"/>
      <c r="G1062" s="105"/>
      <c r="H1062" s="105"/>
      <c r="I1062" s="105"/>
      <c r="J1062" s="105"/>
      <c r="K1062" s="105"/>
      <c r="L1062" s="105"/>
      <c r="M1062" s="105"/>
      <c r="N1062" s="105"/>
    </row>
    <row r="1063" spans="1:14" x14ac:dyDescent="0.25">
      <c r="A1063" s="105"/>
      <c r="B1063" s="105"/>
      <c r="C1063" s="105"/>
      <c r="D1063" s="105"/>
      <c r="E1063" s="105"/>
      <c r="F1063" s="105"/>
      <c r="G1063" s="105"/>
      <c r="H1063" s="105"/>
      <c r="I1063" s="105"/>
      <c r="J1063" s="105"/>
      <c r="K1063" s="105"/>
      <c r="L1063" s="105"/>
      <c r="M1063" s="105"/>
      <c r="N1063" s="105"/>
    </row>
    <row r="1064" spans="1:14" x14ac:dyDescent="0.25">
      <c r="A1064" s="105"/>
      <c r="B1064" s="105"/>
      <c r="C1064" s="105"/>
      <c r="D1064" s="105"/>
      <c r="E1064" s="105"/>
      <c r="F1064" s="105"/>
      <c r="G1064" s="105"/>
      <c r="H1064" s="105"/>
      <c r="I1064" s="105"/>
      <c r="J1064" s="105"/>
      <c r="K1064" s="105"/>
      <c r="L1064" s="105"/>
      <c r="M1064" s="105"/>
      <c r="N1064" s="105"/>
    </row>
    <row r="1065" spans="1:14" x14ac:dyDescent="0.25">
      <c r="A1065" s="105"/>
      <c r="B1065" s="105"/>
      <c r="C1065" s="105"/>
      <c r="D1065" s="105"/>
      <c r="E1065" s="105"/>
      <c r="F1065" s="105"/>
      <c r="G1065" s="105"/>
      <c r="H1065" s="105"/>
      <c r="I1065" s="105"/>
      <c r="J1065" s="105"/>
      <c r="K1065" s="105"/>
      <c r="L1065" s="105"/>
      <c r="M1065" s="105"/>
      <c r="N1065" s="105"/>
    </row>
    <row r="1066" spans="1:14" x14ac:dyDescent="0.25">
      <c r="A1066" s="105"/>
      <c r="B1066" s="105"/>
      <c r="C1066" s="105"/>
      <c r="D1066" s="105"/>
      <c r="E1066" s="105"/>
      <c r="F1066" s="105"/>
      <c r="G1066" s="105"/>
      <c r="H1066" s="105"/>
      <c r="I1066" s="105"/>
      <c r="J1066" s="105"/>
      <c r="K1066" s="105"/>
      <c r="L1066" s="105"/>
      <c r="M1066" s="105"/>
      <c r="N1066" s="105"/>
    </row>
    <row r="1067" spans="1:14" x14ac:dyDescent="0.25">
      <c r="A1067" s="105"/>
      <c r="B1067" s="105"/>
      <c r="C1067" s="105"/>
      <c r="D1067" s="105"/>
      <c r="E1067" s="105"/>
      <c r="F1067" s="105"/>
      <c r="G1067" s="105"/>
      <c r="H1067" s="105"/>
      <c r="I1067" s="105"/>
      <c r="J1067" s="105"/>
      <c r="K1067" s="105"/>
      <c r="L1067" s="105"/>
      <c r="M1067" s="105"/>
      <c r="N1067" s="105"/>
    </row>
    <row r="1068" spans="1:14" x14ac:dyDescent="0.25">
      <c r="A1068" s="105"/>
      <c r="B1068" s="105"/>
      <c r="C1068" s="105"/>
      <c r="D1068" s="105"/>
      <c r="E1068" s="105"/>
      <c r="F1068" s="105"/>
      <c r="G1068" s="105"/>
      <c r="H1068" s="105"/>
      <c r="I1068" s="105"/>
      <c r="J1068" s="105"/>
      <c r="K1068" s="105"/>
      <c r="L1068" s="105"/>
      <c r="M1068" s="105"/>
      <c r="N1068" s="105"/>
    </row>
    <row r="1069" spans="1:14" x14ac:dyDescent="0.25">
      <c r="A1069" s="105"/>
      <c r="B1069" s="105"/>
      <c r="C1069" s="105"/>
      <c r="D1069" s="105"/>
      <c r="E1069" s="105"/>
      <c r="F1069" s="105"/>
      <c r="G1069" s="105"/>
      <c r="H1069" s="105"/>
      <c r="I1069" s="105"/>
      <c r="J1069" s="105"/>
      <c r="K1069" s="105"/>
      <c r="L1069" s="105"/>
      <c r="M1069" s="105"/>
      <c r="N1069" s="105"/>
    </row>
    <row r="1070" spans="1:14" x14ac:dyDescent="0.25">
      <c r="A1070" s="105"/>
      <c r="B1070" s="105"/>
      <c r="C1070" s="105"/>
      <c r="D1070" s="105"/>
      <c r="E1070" s="105"/>
      <c r="F1070" s="105"/>
      <c r="G1070" s="105"/>
      <c r="H1070" s="105"/>
      <c r="I1070" s="105"/>
      <c r="J1070" s="105"/>
      <c r="K1070" s="105"/>
      <c r="L1070" s="105"/>
      <c r="M1070" s="105"/>
      <c r="N1070" s="105"/>
    </row>
    <row r="1071" spans="1:14" x14ac:dyDescent="0.25">
      <c r="A1071" s="105"/>
      <c r="B1071" s="105"/>
      <c r="C1071" s="105"/>
      <c r="D1071" s="105"/>
      <c r="E1071" s="105"/>
      <c r="F1071" s="105"/>
      <c r="G1071" s="105"/>
      <c r="H1071" s="105"/>
      <c r="I1071" s="105"/>
      <c r="J1071" s="105"/>
      <c r="K1071" s="105"/>
      <c r="L1071" s="105"/>
      <c r="M1071" s="105"/>
      <c r="N1071" s="105"/>
    </row>
    <row r="1072" spans="1:14" x14ac:dyDescent="0.25">
      <c r="A1072" s="105"/>
      <c r="B1072" s="105"/>
      <c r="C1072" s="105"/>
      <c r="D1072" s="105"/>
      <c r="E1072" s="105"/>
      <c r="F1072" s="105"/>
      <c r="G1072" s="105"/>
      <c r="H1072" s="105"/>
      <c r="I1072" s="105"/>
      <c r="J1072" s="105"/>
      <c r="K1072" s="105"/>
      <c r="L1072" s="105"/>
      <c r="M1072" s="105"/>
      <c r="N1072" s="105"/>
    </row>
    <row r="1073" spans="1:14" x14ac:dyDescent="0.25">
      <c r="A1073" s="105"/>
      <c r="B1073" s="105"/>
      <c r="C1073" s="105"/>
      <c r="D1073" s="105"/>
      <c r="E1073" s="105"/>
      <c r="F1073" s="105"/>
      <c r="G1073" s="105"/>
      <c r="H1073" s="105"/>
      <c r="I1073" s="105"/>
      <c r="J1073" s="105"/>
      <c r="K1073" s="105"/>
      <c r="L1073" s="105"/>
      <c r="M1073" s="105"/>
      <c r="N1073" s="105"/>
    </row>
    <row r="1074" spans="1:14" x14ac:dyDescent="0.25">
      <c r="A1074" s="105"/>
      <c r="B1074" s="105"/>
      <c r="C1074" s="105"/>
      <c r="D1074" s="105"/>
      <c r="E1074" s="105"/>
      <c r="F1074" s="105"/>
      <c r="G1074" s="105"/>
      <c r="H1074" s="105"/>
      <c r="I1074" s="105"/>
      <c r="J1074" s="105"/>
      <c r="K1074" s="105"/>
      <c r="L1074" s="105"/>
      <c r="M1074" s="105"/>
      <c r="N1074" s="105"/>
    </row>
    <row r="1075" spans="1:14" x14ac:dyDescent="0.25">
      <c r="A1075" s="105"/>
      <c r="B1075" s="105"/>
      <c r="C1075" s="105"/>
      <c r="D1075" s="105"/>
      <c r="E1075" s="105"/>
      <c r="F1075" s="105"/>
      <c r="G1075" s="105"/>
      <c r="H1075" s="105"/>
      <c r="I1075" s="105"/>
      <c r="J1075" s="105"/>
      <c r="K1075" s="105"/>
      <c r="L1075" s="105"/>
      <c r="M1075" s="105"/>
      <c r="N1075" s="105"/>
    </row>
    <row r="1076" spans="1:14" x14ac:dyDescent="0.25">
      <c r="A1076" s="105"/>
      <c r="B1076" s="105"/>
      <c r="C1076" s="105"/>
      <c r="D1076" s="105"/>
      <c r="E1076" s="105"/>
      <c r="F1076" s="105"/>
      <c r="G1076" s="105"/>
      <c r="H1076" s="105"/>
      <c r="I1076" s="105"/>
      <c r="J1076" s="105"/>
      <c r="K1076" s="105"/>
      <c r="L1076" s="105"/>
      <c r="M1076" s="105"/>
      <c r="N1076" s="105"/>
    </row>
    <row r="1077" spans="1:14" x14ac:dyDescent="0.25">
      <c r="A1077" s="105"/>
      <c r="B1077" s="105"/>
      <c r="C1077" s="105"/>
      <c r="D1077" s="105"/>
      <c r="E1077" s="105"/>
      <c r="F1077" s="105"/>
      <c r="G1077" s="105"/>
      <c r="H1077" s="105"/>
      <c r="I1077" s="105"/>
      <c r="J1077" s="105"/>
      <c r="K1077" s="105"/>
      <c r="L1077" s="105"/>
      <c r="M1077" s="105"/>
      <c r="N1077" s="105"/>
    </row>
    <row r="1078" spans="1:14" x14ac:dyDescent="0.25">
      <c r="A1078" s="105"/>
      <c r="B1078" s="105"/>
      <c r="C1078" s="105"/>
      <c r="D1078" s="105"/>
      <c r="E1078" s="105"/>
      <c r="F1078" s="105"/>
      <c r="G1078" s="105"/>
      <c r="H1078" s="105"/>
      <c r="I1078" s="105"/>
      <c r="J1078" s="105"/>
      <c r="K1078" s="105"/>
      <c r="L1078" s="105"/>
      <c r="M1078" s="105"/>
      <c r="N1078" s="105"/>
    </row>
    <row r="1079" spans="1:14" x14ac:dyDescent="0.25">
      <c r="A1079" s="105"/>
      <c r="B1079" s="105"/>
      <c r="C1079" s="105"/>
      <c r="D1079" s="105"/>
      <c r="E1079" s="105"/>
      <c r="F1079" s="105"/>
      <c r="G1079" s="105"/>
      <c r="H1079" s="105"/>
      <c r="I1079" s="105"/>
      <c r="J1079" s="105"/>
      <c r="K1079" s="105"/>
      <c r="L1079" s="105"/>
      <c r="M1079" s="105"/>
      <c r="N1079" s="105"/>
    </row>
    <row r="1080" spans="1:14" x14ac:dyDescent="0.25">
      <c r="A1080" s="105"/>
      <c r="B1080" s="105"/>
      <c r="C1080" s="105"/>
      <c r="D1080" s="105"/>
      <c r="E1080" s="105"/>
      <c r="F1080" s="105"/>
      <c r="G1080" s="105"/>
      <c r="H1080" s="105"/>
      <c r="I1080" s="105"/>
      <c r="J1080" s="105"/>
      <c r="K1080" s="105"/>
      <c r="L1080" s="105"/>
      <c r="M1080" s="105"/>
      <c r="N1080" s="105"/>
    </row>
    <row r="1081" spans="1:14" x14ac:dyDescent="0.25">
      <c r="A1081" s="105"/>
      <c r="B1081" s="105"/>
      <c r="C1081" s="105"/>
      <c r="D1081" s="105"/>
      <c r="E1081" s="105"/>
      <c r="F1081" s="105"/>
      <c r="G1081" s="105"/>
      <c r="H1081" s="105"/>
      <c r="I1081" s="105"/>
      <c r="J1081" s="105"/>
      <c r="K1081" s="105"/>
      <c r="L1081" s="105"/>
      <c r="M1081" s="105"/>
      <c r="N1081" s="105"/>
    </row>
    <row r="1082" spans="1:14" x14ac:dyDescent="0.25">
      <c r="A1082" s="105"/>
      <c r="B1082" s="105"/>
      <c r="C1082" s="105"/>
      <c r="D1082" s="105"/>
      <c r="E1082" s="105"/>
      <c r="F1082" s="105"/>
      <c r="G1082" s="105"/>
      <c r="H1082" s="105"/>
      <c r="I1082" s="105"/>
      <c r="J1082" s="105"/>
      <c r="K1082" s="105"/>
      <c r="L1082" s="105"/>
      <c r="M1082" s="105"/>
      <c r="N1082" s="105"/>
    </row>
    <row r="1083" spans="1:14" x14ac:dyDescent="0.25">
      <c r="A1083" s="105"/>
      <c r="B1083" s="105"/>
      <c r="C1083" s="105"/>
      <c r="D1083" s="105"/>
      <c r="E1083" s="105"/>
      <c r="F1083" s="105"/>
      <c r="G1083" s="105"/>
      <c r="H1083" s="105"/>
      <c r="I1083" s="105"/>
      <c r="J1083" s="105"/>
      <c r="K1083" s="105"/>
      <c r="L1083" s="105"/>
      <c r="M1083" s="105"/>
      <c r="N1083" s="105"/>
    </row>
    <row r="1084" spans="1:14" x14ac:dyDescent="0.25">
      <c r="A1084" s="105"/>
      <c r="B1084" s="105"/>
      <c r="C1084" s="105"/>
      <c r="D1084" s="105"/>
      <c r="E1084" s="105"/>
      <c r="F1084" s="105"/>
      <c r="G1084" s="105"/>
      <c r="H1084" s="105"/>
      <c r="I1084" s="105"/>
      <c r="J1084" s="105"/>
      <c r="K1084" s="105"/>
      <c r="L1084" s="105"/>
      <c r="M1084" s="105"/>
      <c r="N1084" s="105"/>
    </row>
    <row r="1085" spans="1:14" x14ac:dyDescent="0.25">
      <c r="A1085" s="105"/>
      <c r="B1085" s="105"/>
      <c r="C1085" s="105"/>
      <c r="D1085" s="105"/>
      <c r="E1085" s="105"/>
      <c r="F1085" s="105"/>
      <c r="G1085" s="105"/>
      <c r="H1085" s="105"/>
      <c r="I1085" s="105"/>
      <c r="J1085" s="105"/>
      <c r="K1085" s="105"/>
      <c r="L1085" s="105"/>
      <c r="M1085" s="105"/>
      <c r="N1085" s="105"/>
    </row>
    <row r="1086" spans="1:14" x14ac:dyDescent="0.25">
      <c r="A1086" s="105"/>
      <c r="B1086" s="105"/>
      <c r="C1086" s="105"/>
      <c r="D1086" s="105"/>
      <c r="E1086" s="105"/>
      <c r="F1086" s="105"/>
      <c r="G1086" s="105"/>
      <c r="H1086" s="105"/>
      <c r="I1086" s="105"/>
      <c r="J1086" s="105"/>
      <c r="K1086" s="105"/>
      <c r="L1086" s="105"/>
      <c r="M1086" s="105"/>
      <c r="N1086" s="105"/>
    </row>
    <row r="1087" spans="1:14" x14ac:dyDescent="0.25">
      <c r="A1087" s="105"/>
      <c r="B1087" s="105"/>
      <c r="C1087" s="105"/>
      <c r="D1087" s="105"/>
      <c r="E1087" s="105"/>
      <c r="F1087" s="105"/>
      <c r="G1087" s="105"/>
      <c r="H1087" s="105"/>
      <c r="I1087" s="105"/>
      <c r="J1087" s="105"/>
      <c r="K1087" s="105"/>
      <c r="L1087" s="105"/>
      <c r="M1087" s="105"/>
      <c r="N1087" s="105"/>
    </row>
    <row r="1088" spans="1:14" x14ac:dyDescent="0.25">
      <c r="A1088" s="105"/>
      <c r="B1088" s="105"/>
      <c r="C1088" s="105"/>
      <c r="D1088" s="105"/>
      <c r="E1088" s="105"/>
      <c r="F1088" s="105"/>
      <c r="G1088" s="105"/>
      <c r="H1088" s="105"/>
      <c r="I1088" s="105"/>
      <c r="J1088" s="105"/>
      <c r="K1088" s="105"/>
      <c r="L1088" s="105"/>
      <c r="M1088" s="105"/>
      <c r="N1088" s="105"/>
    </row>
    <row r="1089" spans="1:14" x14ac:dyDescent="0.25">
      <c r="A1089" s="105"/>
      <c r="B1089" s="105"/>
      <c r="C1089" s="105"/>
      <c r="D1089" s="105"/>
      <c r="E1089" s="105"/>
      <c r="F1089" s="105"/>
      <c r="G1089" s="105"/>
      <c r="H1089" s="105"/>
      <c r="I1089" s="105"/>
      <c r="J1089" s="105"/>
      <c r="K1089" s="105"/>
      <c r="L1089" s="105"/>
      <c r="M1089" s="105"/>
      <c r="N1089" s="105"/>
    </row>
    <row r="1090" spans="1:14" x14ac:dyDescent="0.25">
      <c r="A1090" s="105"/>
      <c r="B1090" s="105"/>
      <c r="C1090" s="105"/>
      <c r="D1090" s="105"/>
      <c r="E1090" s="105"/>
      <c r="F1090" s="105"/>
      <c r="G1090" s="105"/>
      <c r="H1090" s="105"/>
      <c r="I1090" s="105"/>
      <c r="J1090" s="105"/>
      <c r="K1090" s="105"/>
      <c r="L1090" s="105"/>
      <c r="M1090" s="105"/>
      <c r="N1090" s="105"/>
    </row>
    <row r="1091" spans="1:14" x14ac:dyDescent="0.25">
      <c r="A1091" s="105"/>
      <c r="B1091" s="105"/>
      <c r="C1091" s="105"/>
      <c r="D1091" s="105"/>
      <c r="E1091" s="105"/>
      <c r="F1091" s="105"/>
      <c r="G1091" s="105"/>
      <c r="H1091" s="105"/>
      <c r="I1091" s="105"/>
      <c r="J1091" s="105"/>
      <c r="K1091" s="105"/>
      <c r="L1091" s="105"/>
      <c r="M1091" s="105"/>
      <c r="N1091" s="105"/>
    </row>
    <row r="1092" spans="1:14" x14ac:dyDescent="0.25">
      <c r="A1092" s="105"/>
      <c r="B1092" s="105"/>
      <c r="C1092" s="105"/>
      <c r="D1092" s="105"/>
      <c r="E1092" s="105"/>
      <c r="F1092" s="105"/>
      <c r="G1092" s="105"/>
      <c r="H1092" s="105"/>
      <c r="I1092" s="105"/>
      <c r="J1092" s="105"/>
      <c r="K1092" s="105"/>
      <c r="L1092" s="105"/>
      <c r="M1092" s="105"/>
      <c r="N1092" s="105"/>
    </row>
    <row r="1093" spans="1:14" x14ac:dyDescent="0.25">
      <c r="A1093" s="105"/>
      <c r="B1093" s="105"/>
      <c r="C1093" s="105"/>
      <c r="D1093" s="105"/>
      <c r="E1093" s="105"/>
      <c r="F1093" s="105"/>
      <c r="G1093" s="105"/>
      <c r="H1093" s="105"/>
      <c r="I1093" s="105"/>
      <c r="J1093" s="105"/>
      <c r="K1093" s="105"/>
      <c r="L1093" s="105"/>
      <c r="M1093" s="105"/>
      <c r="N1093" s="105"/>
    </row>
    <row r="1094" spans="1:14" x14ac:dyDescent="0.25">
      <c r="A1094" s="105"/>
      <c r="B1094" s="105"/>
      <c r="C1094" s="105"/>
      <c r="D1094" s="105"/>
      <c r="E1094" s="105"/>
      <c r="F1094" s="105"/>
      <c r="G1094" s="105"/>
      <c r="H1094" s="105"/>
      <c r="I1094" s="105"/>
      <c r="J1094" s="105"/>
      <c r="K1094" s="105"/>
      <c r="L1094" s="105"/>
      <c r="M1094" s="105"/>
      <c r="N1094" s="105"/>
    </row>
    <row r="1095" spans="1:14" x14ac:dyDescent="0.25">
      <c r="A1095" s="105"/>
      <c r="B1095" s="105"/>
      <c r="C1095" s="105"/>
      <c r="D1095" s="105"/>
      <c r="E1095" s="105"/>
      <c r="F1095" s="105"/>
      <c r="G1095" s="105"/>
      <c r="H1095" s="105"/>
      <c r="I1095" s="105"/>
      <c r="J1095" s="105"/>
      <c r="K1095" s="105"/>
      <c r="L1095" s="105"/>
      <c r="M1095" s="105"/>
      <c r="N1095" s="105"/>
    </row>
    <row r="1096" spans="1:14" x14ac:dyDescent="0.25">
      <c r="A1096" s="105"/>
      <c r="B1096" s="105"/>
      <c r="C1096" s="105"/>
      <c r="D1096" s="105"/>
      <c r="E1096" s="105"/>
      <c r="F1096" s="105"/>
      <c r="G1096" s="105"/>
      <c r="H1096" s="105"/>
      <c r="I1096" s="105"/>
      <c r="J1096" s="105"/>
      <c r="K1096" s="105"/>
      <c r="L1096" s="105"/>
      <c r="M1096" s="105"/>
      <c r="N1096" s="105"/>
    </row>
    <row r="1097" spans="1:14" x14ac:dyDescent="0.25">
      <c r="A1097" s="105"/>
      <c r="B1097" s="105"/>
      <c r="C1097" s="105"/>
      <c r="D1097" s="105"/>
      <c r="E1097" s="105"/>
      <c r="F1097" s="105"/>
      <c r="G1097" s="105"/>
      <c r="H1097" s="105"/>
      <c r="I1097" s="105"/>
      <c r="J1097" s="105"/>
      <c r="K1097" s="105"/>
      <c r="L1097" s="105"/>
      <c r="M1097" s="105"/>
      <c r="N1097" s="105"/>
    </row>
    <row r="1098" spans="1:14" x14ac:dyDescent="0.25">
      <c r="A1098" s="105"/>
      <c r="B1098" s="105"/>
      <c r="C1098" s="105"/>
      <c r="D1098" s="105"/>
      <c r="E1098" s="105"/>
      <c r="F1098" s="105"/>
      <c r="G1098" s="105"/>
      <c r="H1098" s="105"/>
      <c r="I1098" s="105"/>
      <c r="J1098" s="105"/>
      <c r="K1098" s="105"/>
      <c r="L1098" s="105"/>
      <c r="M1098" s="105"/>
      <c r="N1098" s="105"/>
    </row>
    <row r="1099" spans="1:14" x14ac:dyDescent="0.25">
      <c r="A1099" s="105"/>
      <c r="B1099" s="105"/>
      <c r="C1099" s="105"/>
      <c r="D1099" s="105"/>
      <c r="E1099" s="105"/>
      <c r="F1099" s="105"/>
      <c r="G1099" s="105"/>
      <c r="H1099" s="105"/>
      <c r="I1099" s="105"/>
      <c r="J1099" s="105"/>
      <c r="K1099" s="105"/>
      <c r="L1099" s="105"/>
      <c r="M1099" s="105"/>
      <c r="N1099" s="105"/>
    </row>
    <row r="1100" spans="1:14" x14ac:dyDescent="0.25">
      <c r="A1100" s="105"/>
      <c r="B1100" s="105"/>
      <c r="C1100" s="105"/>
      <c r="D1100" s="105"/>
      <c r="E1100" s="105"/>
      <c r="F1100" s="105"/>
      <c r="G1100" s="105"/>
      <c r="H1100" s="105"/>
      <c r="I1100" s="105"/>
      <c r="J1100" s="105"/>
      <c r="K1100" s="105"/>
      <c r="L1100" s="105"/>
      <c r="M1100" s="105"/>
      <c r="N1100" s="105"/>
    </row>
    <row r="1101" spans="1:14" x14ac:dyDescent="0.25">
      <c r="A1101" s="105"/>
      <c r="B1101" s="105"/>
      <c r="C1101" s="105"/>
      <c r="D1101" s="105"/>
      <c r="E1101" s="105"/>
      <c r="F1101" s="105"/>
      <c r="G1101" s="105"/>
      <c r="H1101" s="105"/>
      <c r="I1101" s="105"/>
      <c r="J1101" s="105"/>
      <c r="K1101" s="105"/>
      <c r="L1101" s="105"/>
      <c r="M1101" s="105"/>
      <c r="N1101" s="105"/>
    </row>
    <row r="1102" spans="1:14" x14ac:dyDescent="0.25">
      <c r="A1102" s="105"/>
      <c r="B1102" s="105"/>
      <c r="C1102" s="105"/>
      <c r="D1102" s="105"/>
      <c r="E1102" s="105"/>
      <c r="F1102" s="105"/>
      <c r="G1102" s="105"/>
      <c r="H1102" s="105"/>
      <c r="I1102" s="105"/>
      <c r="J1102" s="105"/>
      <c r="K1102" s="105"/>
      <c r="L1102" s="105"/>
      <c r="M1102" s="105"/>
      <c r="N1102" s="105"/>
    </row>
    <row r="1103" spans="1:14" x14ac:dyDescent="0.25">
      <c r="A1103" s="105"/>
      <c r="B1103" s="105"/>
      <c r="C1103" s="105"/>
      <c r="D1103" s="105"/>
      <c r="E1103" s="105"/>
      <c r="F1103" s="105"/>
      <c r="G1103" s="105"/>
      <c r="H1103" s="105"/>
      <c r="I1103" s="105"/>
      <c r="J1103" s="105"/>
      <c r="K1103" s="105"/>
      <c r="L1103" s="105"/>
      <c r="M1103" s="105"/>
      <c r="N1103" s="105"/>
    </row>
    <row r="1104" spans="1:14" x14ac:dyDescent="0.25">
      <c r="A1104" s="105"/>
      <c r="B1104" s="105"/>
      <c r="C1104" s="105"/>
      <c r="D1104" s="105"/>
      <c r="E1104" s="105"/>
      <c r="F1104" s="105"/>
      <c r="G1104" s="105"/>
      <c r="H1104" s="105"/>
      <c r="I1104" s="105"/>
      <c r="J1104" s="105"/>
      <c r="K1104" s="105"/>
      <c r="L1104" s="105"/>
      <c r="M1104" s="105"/>
      <c r="N1104" s="105"/>
    </row>
    <row r="1105" spans="1:14" x14ac:dyDescent="0.25">
      <c r="A1105" s="105"/>
      <c r="B1105" s="105"/>
      <c r="C1105" s="105"/>
      <c r="D1105" s="105"/>
      <c r="E1105" s="105"/>
      <c r="F1105" s="105"/>
      <c r="G1105" s="105"/>
      <c r="H1105" s="105"/>
      <c r="I1105" s="105"/>
      <c r="J1105" s="105"/>
      <c r="K1105" s="105"/>
      <c r="L1105" s="105"/>
      <c r="M1105" s="105"/>
      <c r="N1105" s="105"/>
    </row>
    <row r="1106" spans="1:14" x14ac:dyDescent="0.25">
      <c r="A1106" s="105"/>
      <c r="B1106" s="105"/>
      <c r="C1106" s="105"/>
      <c r="D1106" s="105"/>
      <c r="E1106" s="105"/>
      <c r="F1106" s="105"/>
      <c r="G1106" s="105"/>
      <c r="H1106" s="105"/>
      <c r="I1106" s="105"/>
      <c r="J1106" s="105"/>
      <c r="K1106" s="105"/>
      <c r="L1106" s="105"/>
      <c r="M1106" s="105"/>
      <c r="N1106" s="105"/>
    </row>
    <row r="1107" spans="1:14" x14ac:dyDescent="0.25">
      <c r="A1107" s="105"/>
      <c r="B1107" s="105"/>
      <c r="C1107" s="105"/>
      <c r="D1107" s="105"/>
      <c r="E1107" s="105"/>
      <c r="F1107" s="105"/>
      <c r="G1107" s="105"/>
      <c r="H1107" s="105"/>
      <c r="I1107" s="105"/>
      <c r="J1107" s="105"/>
      <c r="K1107" s="105"/>
      <c r="L1107" s="105"/>
      <c r="M1107" s="105"/>
      <c r="N1107" s="105"/>
    </row>
    <row r="1108" spans="1:14" x14ac:dyDescent="0.25">
      <c r="A1108" s="105"/>
      <c r="B1108" s="105"/>
      <c r="C1108" s="105"/>
      <c r="D1108" s="105"/>
      <c r="E1108" s="105"/>
      <c r="F1108" s="105"/>
      <c r="G1108" s="105"/>
      <c r="H1108" s="105"/>
      <c r="I1108" s="105"/>
      <c r="J1108" s="105"/>
      <c r="K1108" s="105"/>
      <c r="L1108" s="105"/>
      <c r="M1108" s="105"/>
      <c r="N1108" s="105"/>
    </row>
    <row r="1109" spans="1:14" x14ac:dyDescent="0.25">
      <c r="A1109" s="105"/>
      <c r="B1109" s="105"/>
      <c r="C1109" s="105"/>
      <c r="D1109" s="105"/>
      <c r="E1109" s="105"/>
      <c r="F1109" s="105"/>
      <c r="G1109" s="105"/>
      <c r="H1109" s="105"/>
      <c r="I1109" s="105"/>
      <c r="J1109" s="105"/>
      <c r="K1109" s="105"/>
      <c r="L1109" s="105"/>
      <c r="M1109" s="105"/>
      <c r="N1109" s="105"/>
    </row>
    <row r="1110" spans="1:14" x14ac:dyDescent="0.25">
      <c r="A1110" s="105"/>
      <c r="B1110" s="105"/>
      <c r="C1110" s="105"/>
      <c r="D1110" s="105"/>
      <c r="E1110" s="105"/>
      <c r="F1110" s="105"/>
      <c r="G1110" s="105"/>
      <c r="H1110" s="105"/>
      <c r="I1110" s="105"/>
      <c r="J1110" s="105"/>
      <c r="K1110" s="105"/>
      <c r="L1110" s="105"/>
      <c r="M1110" s="105"/>
      <c r="N1110" s="105"/>
    </row>
    <row r="1111" spans="1:14" x14ac:dyDescent="0.25">
      <c r="A1111" s="105"/>
      <c r="B1111" s="105"/>
      <c r="C1111" s="105"/>
      <c r="D1111" s="105"/>
      <c r="E1111" s="105"/>
      <c r="F1111" s="105"/>
      <c r="G1111" s="105"/>
      <c r="H1111" s="105"/>
      <c r="I1111" s="105"/>
      <c r="J1111" s="105"/>
      <c r="K1111" s="105"/>
      <c r="L1111" s="105"/>
      <c r="M1111" s="105"/>
      <c r="N1111" s="105"/>
    </row>
    <row r="1112" spans="1:14" x14ac:dyDescent="0.25">
      <c r="A1112" s="105"/>
      <c r="B1112" s="105"/>
      <c r="C1112" s="105"/>
      <c r="D1112" s="105"/>
      <c r="E1112" s="105"/>
      <c r="F1112" s="105"/>
      <c r="G1112" s="105"/>
      <c r="H1112" s="105"/>
      <c r="I1112" s="105"/>
      <c r="J1112" s="105"/>
      <c r="K1112" s="105"/>
      <c r="L1112" s="105"/>
      <c r="M1112" s="105"/>
      <c r="N1112" s="105"/>
    </row>
    <row r="1113" spans="1:14" x14ac:dyDescent="0.25">
      <c r="A1113" s="105"/>
      <c r="B1113" s="105"/>
      <c r="C1113" s="105"/>
      <c r="D1113" s="105"/>
      <c r="E1113" s="105"/>
      <c r="F1113" s="105"/>
      <c r="G1113" s="105"/>
      <c r="H1113" s="105"/>
      <c r="I1113" s="105"/>
      <c r="J1113" s="105"/>
      <c r="K1113" s="105"/>
      <c r="L1113" s="105"/>
      <c r="M1113" s="105"/>
      <c r="N1113" s="105"/>
    </row>
    <row r="1114" spans="1:14" x14ac:dyDescent="0.25">
      <c r="A1114" s="105"/>
      <c r="B1114" s="105"/>
      <c r="C1114" s="105"/>
      <c r="D1114" s="105"/>
      <c r="E1114" s="105"/>
      <c r="F1114" s="105"/>
      <c r="G1114" s="105"/>
      <c r="H1114" s="105"/>
      <c r="I1114" s="105"/>
      <c r="J1114" s="105"/>
      <c r="K1114" s="105"/>
      <c r="L1114" s="105"/>
      <c r="M1114" s="105"/>
      <c r="N1114" s="105"/>
    </row>
    <row r="1115" spans="1:14" x14ac:dyDescent="0.25">
      <c r="A1115" s="105"/>
      <c r="B1115" s="105"/>
      <c r="C1115" s="105"/>
      <c r="D1115" s="105"/>
      <c r="E1115" s="105"/>
      <c r="F1115" s="105"/>
      <c r="G1115" s="105"/>
      <c r="H1115" s="105"/>
      <c r="I1115" s="105"/>
      <c r="J1115" s="105"/>
      <c r="K1115" s="105"/>
      <c r="L1115" s="105"/>
      <c r="M1115" s="105"/>
      <c r="N1115" s="105"/>
    </row>
    <row r="1116" spans="1:14" x14ac:dyDescent="0.25">
      <c r="A1116" s="105"/>
      <c r="B1116" s="105"/>
      <c r="C1116" s="105"/>
      <c r="D1116" s="105"/>
      <c r="E1116" s="105"/>
      <c r="F1116" s="105"/>
      <c r="G1116" s="105"/>
      <c r="H1116" s="105"/>
      <c r="I1116" s="105"/>
      <c r="J1116" s="105"/>
      <c r="K1116" s="105"/>
      <c r="L1116" s="105"/>
      <c r="M1116" s="105"/>
      <c r="N1116" s="105"/>
    </row>
    <row r="1117" spans="1:14" x14ac:dyDescent="0.25">
      <c r="A1117" s="105"/>
      <c r="B1117" s="105"/>
      <c r="C1117" s="105"/>
      <c r="D1117" s="105"/>
      <c r="E1117" s="105"/>
      <c r="F1117" s="105"/>
      <c r="G1117" s="105"/>
      <c r="H1117" s="105"/>
      <c r="I1117" s="105"/>
      <c r="J1117" s="105"/>
      <c r="K1117" s="105"/>
      <c r="L1117" s="105"/>
      <c r="M1117" s="105"/>
      <c r="N1117" s="105"/>
    </row>
    <row r="1118" spans="1:14" x14ac:dyDescent="0.25">
      <c r="A1118" s="105"/>
      <c r="B1118" s="105"/>
      <c r="C1118" s="105"/>
      <c r="D1118" s="105"/>
      <c r="E1118" s="105"/>
      <c r="F1118" s="105"/>
      <c r="G1118" s="105"/>
      <c r="H1118" s="105"/>
      <c r="I1118" s="105"/>
      <c r="J1118" s="105"/>
      <c r="K1118" s="105"/>
      <c r="L1118" s="105"/>
      <c r="M1118" s="105"/>
      <c r="N1118" s="105"/>
    </row>
    <row r="1119" spans="1:14" x14ac:dyDescent="0.25">
      <c r="A1119" s="105"/>
      <c r="B1119" s="105"/>
      <c r="C1119" s="105"/>
      <c r="D1119" s="105"/>
      <c r="E1119" s="105"/>
      <c r="F1119" s="105"/>
      <c r="G1119" s="105"/>
      <c r="H1119" s="105"/>
      <c r="I1119" s="105"/>
      <c r="J1119" s="105"/>
      <c r="K1119" s="105"/>
      <c r="L1119" s="105"/>
      <c r="M1119" s="105"/>
      <c r="N1119" s="105"/>
    </row>
    <row r="1120" spans="1:14" x14ac:dyDescent="0.25">
      <c r="A1120" s="105"/>
      <c r="B1120" s="105"/>
      <c r="C1120" s="105"/>
      <c r="D1120" s="105"/>
      <c r="E1120" s="105"/>
      <c r="F1120" s="105"/>
      <c r="G1120" s="105"/>
      <c r="H1120" s="105"/>
      <c r="I1120" s="105"/>
      <c r="J1120" s="105"/>
      <c r="K1120" s="105"/>
      <c r="L1120" s="105"/>
      <c r="M1120" s="105"/>
      <c r="N1120" s="105"/>
    </row>
    <row r="1121" spans="1:14" x14ac:dyDescent="0.25">
      <c r="A1121" s="105"/>
      <c r="B1121" s="105"/>
      <c r="C1121" s="105"/>
      <c r="D1121" s="105"/>
      <c r="E1121" s="105"/>
      <c r="F1121" s="105"/>
      <c r="G1121" s="105"/>
      <c r="H1121" s="105"/>
      <c r="I1121" s="105"/>
      <c r="J1121" s="105"/>
      <c r="K1121" s="105"/>
      <c r="L1121" s="105"/>
      <c r="M1121" s="105"/>
      <c r="N1121" s="105"/>
    </row>
    <row r="1122" spans="1:14" x14ac:dyDescent="0.25">
      <c r="A1122" s="105"/>
      <c r="B1122" s="105"/>
      <c r="C1122" s="105"/>
      <c r="D1122" s="105"/>
      <c r="E1122" s="105"/>
      <c r="F1122" s="105"/>
      <c r="G1122" s="105"/>
      <c r="H1122" s="105"/>
      <c r="I1122" s="105"/>
      <c r="J1122" s="105"/>
      <c r="K1122" s="105"/>
      <c r="L1122" s="105"/>
      <c r="M1122" s="105"/>
      <c r="N1122" s="105"/>
    </row>
    <row r="1123" spans="1:14" x14ac:dyDescent="0.25">
      <c r="A1123" s="105"/>
      <c r="B1123" s="105"/>
      <c r="C1123" s="105"/>
      <c r="D1123" s="105"/>
      <c r="E1123" s="105"/>
      <c r="F1123" s="105"/>
      <c r="G1123" s="105"/>
      <c r="H1123" s="105"/>
      <c r="I1123" s="105"/>
      <c r="J1123" s="105"/>
      <c r="K1123" s="105"/>
      <c r="L1123" s="105"/>
      <c r="M1123" s="105"/>
      <c r="N1123" s="105"/>
    </row>
    <row r="1124" spans="1:14" x14ac:dyDescent="0.25">
      <c r="A1124" s="105"/>
      <c r="B1124" s="105"/>
      <c r="C1124" s="105"/>
      <c r="D1124" s="105"/>
      <c r="E1124" s="105"/>
      <c r="F1124" s="105"/>
      <c r="G1124" s="105"/>
      <c r="H1124" s="105"/>
      <c r="I1124" s="105"/>
      <c r="J1124" s="105"/>
      <c r="K1124" s="105"/>
      <c r="L1124" s="105"/>
      <c r="M1124" s="105"/>
      <c r="N1124" s="105"/>
    </row>
    <row r="1125" spans="1:14" x14ac:dyDescent="0.25">
      <c r="A1125" s="105"/>
      <c r="B1125" s="105"/>
      <c r="C1125" s="105"/>
      <c r="D1125" s="105"/>
      <c r="E1125" s="105"/>
      <c r="F1125" s="105"/>
      <c r="G1125" s="105"/>
      <c r="H1125" s="105"/>
      <c r="I1125" s="105"/>
      <c r="J1125" s="105"/>
      <c r="K1125" s="105"/>
      <c r="L1125" s="105"/>
      <c r="M1125" s="105"/>
      <c r="N1125" s="105"/>
    </row>
    <row r="1126" spans="1:14" x14ac:dyDescent="0.25">
      <c r="A1126" s="105"/>
      <c r="B1126" s="105"/>
      <c r="C1126" s="105"/>
      <c r="D1126" s="105"/>
      <c r="E1126" s="105"/>
      <c r="F1126" s="105"/>
      <c r="G1126" s="105"/>
      <c r="H1126" s="105"/>
      <c r="I1126" s="105"/>
      <c r="J1126" s="105"/>
      <c r="K1126" s="105"/>
      <c r="L1126" s="105"/>
      <c r="M1126" s="105"/>
      <c r="N1126" s="105"/>
    </row>
    <row r="1127" spans="1:14" x14ac:dyDescent="0.25">
      <c r="A1127" s="105"/>
      <c r="B1127" s="105"/>
      <c r="C1127" s="105"/>
      <c r="D1127" s="105"/>
      <c r="E1127" s="105"/>
      <c r="F1127" s="105"/>
      <c r="G1127" s="105"/>
      <c r="H1127" s="105"/>
      <c r="I1127" s="105"/>
      <c r="J1127" s="105"/>
      <c r="K1127" s="105"/>
      <c r="L1127" s="105"/>
      <c r="M1127" s="105"/>
      <c r="N1127" s="105"/>
    </row>
    <row r="1128" spans="1:14" x14ac:dyDescent="0.25">
      <c r="A1128" s="105"/>
      <c r="B1128" s="105"/>
      <c r="C1128" s="105"/>
      <c r="D1128" s="105"/>
      <c r="E1128" s="105"/>
      <c r="F1128" s="105"/>
      <c r="G1128" s="105"/>
      <c r="H1128" s="105"/>
      <c r="I1128" s="105"/>
      <c r="J1128" s="105"/>
      <c r="K1128" s="105"/>
      <c r="L1128" s="105"/>
      <c r="M1128" s="105"/>
      <c r="N1128" s="105"/>
    </row>
    <row r="1129" spans="1:14" x14ac:dyDescent="0.25">
      <c r="A1129" s="105"/>
      <c r="B1129" s="105"/>
      <c r="C1129" s="105"/>
      <c r="D1129" s="105"/>
      <c r="E1129" s="105"/>
      <c r="F1129" s="105"/>
      <c r="G1129" s="105"/>
      <c r="H1129" s="105"/>
      <c r="I1129" s="105"/>
      <c r="J1129" s="105"/>
      <c r="K1129" s="105"/>
      <c r="L1129" s="105"/>
      <c r="M1129" s="105"/>
      <c r="N1129" s="105"/>
    </row>
    <row r="1130" spans="1:14" x14ac:dyDescent="0.25">
      <c r="A1130" s="105"/>
      <c r="B1130" s="105"/>
      <c r="C1130" s="105"/>
      <c r="D1130" s="105"/>
      <c r="E1130" s="105"/>
      <c r="F1130" s="105"/>
      <c r="G1130" s="105"/>
      <c r="H1130" s="105"/>
      <c r="I1130" s="105"/>
      <c r="J1130" s="105"/>
      <c r="K1130" s="105"/>
      <c r="L1130" s="105"/>
      <c r="M1130" s="105"/>
      <c r="N1130" s="105"/>
    </row>
    <row r="1131" spans="1:14" x14ac:dyDescent="0.25">
      <c r="A1131" s="105"/>
      <c r="B1131" s="105"/>
      <c r="C1131" s="105"/>
      <c r="D1131" s="105"/>
      <c r="E1131" s="105"/>
      <c r="F1131" s="105"/>
      <c r="G1131" s="105"/>
      <c r="H1131" s="105"/>
      <c r="I1131" s="105"/>
      <c r="J1131" s="105"/>
      <c r="K1131" s="105"/>
      <c r="L1131" s="105"/>
      <c r="M1131" s="105"/>
      <c r="N1131" s="105"/>
    </row>
    <row r="1132" spans="1:14" x14ac:dyDescent="0.25">
      <c r="A1132" s="105"/>
      <c r="B1132" s="105"/>
      <c r="C1132" s="105"/>
      <c r="D1132" s="105"/>
      <c r="E1132" s="105"/>
      <c r="F1132" s="105"/>
      <c r="G1132" s="105"/>
      <c r="H1132" s="105"/>
      <c r="I1132" s="105"/>
      <c r="J1132" s="105"/>
      <c r="K1132" s="105"/>
      <c r="L1132" s="105"/>
      <c r="M1132" s="105"/>
      <c r="N1132" s="105"/>
    </row>
    <row r="1133" spans="1:14" x14ac:dyDescent="0.25">
      <c r="A1133" s="105"/>
      <c r="B1133" s="105"/>
      <c r="C1133" s="105"/>
      <c r="D1133" s="105"/>
      <c r="E1133" s="105"/>
      <c r="F1133" s="105"/>
      <c r="G1133" s="105"/>
      <c r="H1133" s="105"/>
      <c r="I1133" s="105"/>
      <c r="J1133" s="105"/>
      <c r="K1133" s="105"/>
      <c r="L1133" s="105"/>
      <c r="M1133" s="105"/>
      <c r="N1133" s="105"/>
    </row>
    <row r="1134" spans="1:14" x14ac:dyDescent="0.25">
      <c r="A1134" s="105"/>
      <c r="B1134" s="105"/>
      <c r="C1134" s="105"/>
      <c r="D1134" s="105"/>
      <c r="E1134" s="105"/>
      <c r="F1134" s="105"/>
      <c r="G1134" s="105"/>
      <c r="H1134" s="105"/>
      <c r="I1134" s="105"/>
      <c r="J1134" s="105"/>
      <c r="K1134" s="105"/>
      <c r="L1134" s="105"/>
      <c r="M1134" s="105"/>
      <c r="N1134" s="105"/>
    </row>
    <row r="1135" spans="1:14" x14ac:dyDescent="0.25">
      <c r="A1135" s="105"/>
      <c r="B1135" s="105"/>
      <c r="C1135" s="105"/>
      <c r="D1135" s="105"/>
      <c r="E1135" s="105"/>
      <c r="F1135" s="105"/>
      <c r="G1135" s="105"/>
      <c r="H1135" s="105"/>
      <c r="I1135" s="105"/>
      <c r="J1135" s="105"/>
      <c r="K1135" s="105"/>
      <c r="L1135" s="105"/>
      <c r="M1135" s="105"/>
      <c r="N1135" s="105"/>
    </row>
    <row r="1136" spans="1:14" x14ac:dyDescent="0.25">
      <c r="A1136" s="105"/>
      <c r="B1136" s="105"/>
      <c r="C1136" s="105"/>
      <c r="D1136" s="105"/>
      <c r="E1136" s="105"/>
      <c r="F1136" s="105"/>
      <c r="G1136" s="105"/>
      <c r="H1136" s="105"/>
      <c r="I1136" s="105"/>
      <c r="J1136" s="105"/>
      <c r="K1136" s="105"/>
      <c r="L1136" s="105"/>
      <c r="M1136" s="105"/>
      <c r="N1136" s="105"/>
    </row>
    <row r="1137" spans="1:14" x14ac:dyDescent="0.25">
      <c r="A1137" s="105"/>
      <c r="B1137" s="105"/>
      <c r="C1137" s="105"/>
      <c r="D1137" s="105"/>
      <c r="E1137" s="105"/>
      <c r="F1137" s="105"/>
      <c r="G1137" s="105"/>
      <c r="H1137" s="105"/>
      <c r="I1137" s="105"/>
      <c r="J1137" s="105"/>
      <c r="K1137" s="105"/>
      <c r="L1137" s="105"/>
      <c r="M1137" s="105"/>
      <c r="N1137" s="105"/>
    </row>
    <row r="1138" spans="1:14" x14ac:dyDescent="0.25">
      <c r="A1138" s="105"/>
      <c r="B1138" s="105"/>
      <c r="C1138" s="105"/>
      <c r="D1138" s="105"/>
      <c r="E1138" s="105"/>
      <c r="F1138" s="105"/>
      <c r="G1138" s="105"/>
      <c r="H1138" s="105"/>
      <c r="I1138" s="105"/>
      <c r="J1138" s="105"/>
      <c r="K1138" s="105"/>
      <c r="L1138" s="105"/>
      <c r="M1138" s="105"/>
      <c r="N1138" s="105"/>
    </row>
    <row r="1139" spans="1:14" x14ac:dyDescent="0.25">
      <c r="A1139" s="105"/>
      <c r="B1139" s="105"/>
      <c r="C1139" s="105"/>
      <c r="D1139" s="105"/>
      <c r="E1139" s="105"/>
      <c r="F1139" s="105"/>
      <c r="G1139" s="105"/>
      <c r="H1139" s="105"/>
      <c r="I1139" s="105"/>
      <c r="J1139" s="105"/>
      <c r="K1139" s="105"/>
      <c r="L1139" s="105"/>
      <c r="M1139" s="105"/>
      <c r="N1139" s="105"/>
    </row>
    <row r="1140" spans="1:14" x14ac:dyDescent="0.25">
      <c r="A1140" s="105"/>
      <c r="B1140" s="105"/>
      <c r="C1140" s="105"/>
      <c r="D1140" s="105"/>
      <c r="E1140" s="105"/>
      <c r="F1140" s="105"/>
      <c r="G1140" s="105"/>
      <c r="H1140" s="105"/>
      <c r="I1140" s="105"/>
      <c r="J1140" s="105"/>
      <c r="K1140" s="105"/>
      <c r="L1140" s="105"/>
      <c r="M1140" s="105"/>
      <c r="N1140" s="105"/>
    </row>
    <row r="1141" spans="1:14" x14ac:dyDescent="0.25">
      <c r="A1141" s="105"/>
      <c r="B1141" s="105"/>
      <c r="C1141" s="105"/>
      <c r="D1141" s="105"/>
      <c r="E1141" s="105"/>
      <c r="F1141" s="105"/>
      <c r="G1141" s="105"/>
      <c r="H1141" s="105"/>
      <c r="I1141" s="105"/>
      <c r="J1141" s="105"/>
      <c r="K1141" s="105"/>
      <c r="L1141" s="105"/>
      <c r="M1141" s="105"/>
      <c r="N1141" s="105"/>
    </row>
    <row r="1142" spans="1:14" x14ac:dyDescent="0.25">
      <c r="A1142" s="105"/>
      <c r="B1142" s="105"/>
      <c r="C1142" s="105"/>
      <c r="D1142" s="105"/>
      <c r="E1142" s="105"/>
      <c r="F1142" s="105"/>
      <c r="G1142" s="105"/>
      <c r="H1142" s="105"/>
      <c r="I1142" s="105"/>
      <c r="J1142" s="105"/>
      <c r="K1142" s="105"/>
      <c r="L1142" s="105"/>
      <c r="M1142" s="105"/>
      <c r="N1142" s="105"/>
    </row>
    <row r="1143" spans="1:14" x14ac:dyDescent="0.25">
      <c r="A1143" s="105"/>
      <c r="B1143" s="105"/>
      <c r="C1143" s="105"/>
      <c r="D1143" s="105"/>
      <c r="E1143" s="105"/>
      <c r="F1143" s="105"/>
      <c r="G1143" s="105"/>
      <c r="H1143" s="105"/>
      <c r="I1143" s="105"/>
      <c r="J1143" s="105"/>
      <c r="K1143" s="105"/>
      <c r="L1143" s="105"/>
      <c r="M1143" s="105"/>
      <c r="N1143" s="105"/>
    </row>
    <row r="1144" spans="1:14" x14ac:dyDescent="0.25">
      <c r="A1144" s="105"/>
      <c r="B1144" s="105"/>
      <c r="C1144" s="105"/>
      <c r="D1144" s="105"/>
      <c r="E1144" s="105"/>
      <c r="F1144" s="105"/>
      <c r="G1144" s="105"/>
      <c r="H1144" s="105"/>
      <c r="I1144" s="105"/>
      <c r="J1144" s="105"/>
      <c r="K1144" s="105"/>
      <c r="L1144" s="105"/>
      <c r="M1144" s="105"/>
      <c r="N1144" s="105"/>
    </row>
    <row r="1145" spans="1:14" x14ac:dyDescent="0.25">
      <c r="A1145" s="105"/>
      <c r="B1145" s="105"/>
      <c r="C1145" s="105"/>
      <c r="D1145" s="105"/>
      <c r="E1145" s="105"/>
      <c r="F1145" s="105"/>
      <c r="G1145" s="105"/>
      <c r="H1145" s="105"/>
      <c r="I1145" s="105"/>
      <c r="J1145" s="105"/>
      <c r="K1145" s="105"/>
      <c r="L1145" s="105"/>
      <c r="M1145" s="105"/>
      <c r="N1145" s="105"/>
    </row>
    <row r="1146" spans="1:14" x14ac:dyDescent="0.25">
      <c r="A1146" s="105"/>
      <c r="B1146" s="105"/>
      <c r="C1146" s="105"/>
      <c r="D1146" s="105"/>
      <c r="E1146" s="105"/>
      <c r="F1146" s="105"/>
      <c r="G1146" s="105"/>
      <c r="H1146" s="105"/>
      <c r="I1146" s="105"/>
      <c r="J1146" s="105"/>
      <c r="K1146" s="105"/>
      <c r="L1146" s="105"/>
      <c r="M1146" s="105"/>
      <c r="N1146" s="105"/>
    </row>
    <row r="1147" spans="1:14" x14ac:dyDescent="0.25">
      <c r="A1147" s="105"/>
      <c r="B1147" s="105"/>
      <c r="C1147" s="105"/>
      <c r="D1147" s="105"/>
      <c r="E1147" s="105"/>
      <c r="F1147" s="105"/>
      <c r="G1147" s="105"/>
      <c r="H1147" s="105"/>
      <c r="I1147" s="105"/>
      <c r="J1147" s="105"/>
      <c r="K1147" s="105"/>
      <c r="L1147" s="105"/>
      <c r="M1147" s="105"/>
      <c r="N1147" s="105"/>
    </row>
    <row r="1148" spans="1:14" x14ac:dyDescent="0.25">
      <c r="A1148" s="105"/>
      <c r="B1148" s="105"/>
      <c r="C1148" s="105"/>
      <c r="D1148" s="105"/>
      <c r="E1148" s="105"/>
      <c r="F1148" s="105"/>
      <c r="G1148" s="105"/>
      <c r="H1148" s="105"/>
      <c r="I1148" s="105"/>
      <c r="J1148" s="105"/>
      <c r="K1148" s="105"/>
      <c r="L1148" s="105"/>
      <c r="M1148" s="105"/>
      <c r="N1148" s="105"/>
    </row>
    <row r="1149" spans="1:14" x14ac:dyDescent="0.25">
      <c r="A1149" s="105"/>
      <c r="B1149" s="105"/>
      <c r="C1149" s="105"/>
      <c r="D1149" s="105"/>
      <c r="E1149" s="105"/>
      <c r="F1149" s="105"/>
      <c r="G1149" s="105"/>
      <c r="H1149" s="105"/>
      <c r="I1149" s="105"/>
      <c r="J1149" s="105"/>
      <c r="K1149" s="105"/>
      <c r="L1149" s="105"/>
      <c r="M1149" s="105"/>
      <c r="N1149" s="105"/>
    </row>
    <row r="1150" spans="1:14" x14ac:dyDescent="0.25">
      <c r="A1150" s="105"/>
      <c r="B1150" s="105"/>
      <c r="C1150" s="105"/>
      <c r="D1150" s="105"/>
      <c r="E1150" s="105"/>
      <c r="F1150" s="105"/>
      <c r="G1150" s="105"/>
      <c r="H1150" s="105"/>
      <c r="I1150" s="105"/>
      <c r="J1150" s="105"/>
      <c r="K1150" s="105"/>
      <c r="L1150" s="105"/>
      <c r="M1150" s="105"/>
      <c r="N1150" s="105"/>
    </row>
    <row r="1151" spans="1:14" x14ac:dyDescent="0.25">
      <c r="A1151" s="105"/>
      <c r="B1151" s="105"/>
      <c r="C1151" s="105"/>
      <c r="D1151" s="105"/>
      <c r="E1151" s="105"/>
      <c r="F1151" s="105"/>
      <c r="G1151" s="105"/>
      <c r="H1151" s="105"/>
      <c r="I1151" s="105"/>
      <c r="J1151" s="105"/>
      <c r="K1151" s="105"/>
      <c r="L1151" s="105"/>
      <c r="M1151" s="105"/>
      <c r="N1151" s="105"/>
    </row>
    <row r="1152" spans="1:14" x14ac:dyDescent="0.25">
      <c r="A1152" s="105"/>
      <c r="B1152" s="105"/>
      <c r="C1152" s="105"/>
      <c r="D1152" s="105"/>
      <c r="E1152" s="105"/>
      <c r="F1152" s="105"/>
      <c r="G1152" s="105"/>
      <c r="H1152" s="105"/>
      <c r="I1152" s="105"/>
      <c r="J1152" s="105"/>
      <c r="K1152" s="105"/>
      <c r="L1152" s="105"/>
      <c r="M1152" s="105"/>
      <c r="N1152" s="105"/>
    </row>
    <row r="1153" spans="1:14" x14ac:dyDescent="0.25">
      <c r="A1153" s="105"/>
      <c r="B1153" s="105"/>
      <c r="C1153" s="105"/>
      <c r="D1153" s="105"/>
      <c r="E1153" s="105"/>
      <c r="F1153" s="105"/>
      <c r="G1153" s="105"/>
      <c r="H1153" s="105"/>
      <c r="I1153" s="105"/>
      <c r="J1153" s="105"/>
      <c r="K1153" s="105"/>
      <c r="L1153" s="105"/>
      <c r="M1153" s="105"/>
      <c r="N1153" s="105"/>
    </row>
    <row r="1154" spans="1:14" x14ac:dyDescent="0.25">
      <c r="A1154" s="105"/>
      <c r="B1154" s="105"/>
      <c r="C1154" s="105"/>
      <c r="D1154" s="105"/>
      <c r="E1154" s="105"/>
      <c r="F1154" s="105"/>
      <c r="G1154" s="105"/>
      <c r="H1154" s="105"/>
      <c r="I1154" s="105"/>
      <c r="J1154" s="105"/>
      <c r="K1154" s="105"/>
      <c r="L1154" s="105"/>
      <c r="M1154" s="105"/>
      <c r="N1154" s="105"/>
    </row>
    <row r="1155" spans="1:14" x14ac:dyDescent="0.25">
      <c r="A1155" s="105"/>
      <c r="B1155" s="105"/>
      <c r="C1155" s="105"/>
      <c r="D1155" s="105"/>
      <c r="E1155" s="105"/>
      <c r="F1155" s="105"/>
      <c r="G1155" s="105"/>
      <c r="H1155" s="105"/>
      <c r="I1155" s="105"/>
      <c r="J1155" s="105"/>
      <c r="K1155" s="105"/>
      <c r="L1155" s="105"/>
      <c r="M1155" s="105"/>
      <c r="N1155" s="105"/>
    </row>
    <row r="1156" spans="1:14" x14ac:dyDescent="0.25">
      <c r="A1156" s="105"/>
      <c r="B1156" s="105"/>
      <c r="C1156" s="105"/>
      <c r="D1156" s="105"/>
      <c r="E1156" s="105"/>
      <c r="F1156" s="105"/>
      <c r="G1156" s="105"/>
      <c r="H1156" s="105"/>
      <c r="I1156" s="105"/>
      <c r="J1156" s="105"/>
      <c r="K1156" s="105"/>
      <c r="L1156" s="105"/>
      <c r="M1156" s="105"/>
      <c r="N1156" s="105"/>
    </row>
    <row r="1157" spans="1:14" x14ac:dyDescent="0.25">
      <c r="A1157" s="105"/>
      <c r="B1157" s="105"/>
      <c r="C1157" s="105"/>
      <c r="D1157" s="105"/>
      <c r="E1157" s="105"/>
      <c r="F1157" s="105"/>
      <c r="G1157" s="105"/>
      <c r="H1157" s="105"/>
      <c r="I1157" s="105"/>
      <c r="J1157" s="105"/>
      <c r="K1157" s="105"/>
      <c r="L1157" s="105"/>
      <c r="M1157" s="105"/>
      <c r="N1157" s="105"/>
    </row>
    <row r="1158" spans="1:14" x14ac:dyDescent="0.25">
      <c r="A1158" s="105"/>
      <c r="B1158" s="105"/>
      <c r="C1158" s="105"/>
      <c r="D1158" s="105"/>
      <c r="E1158" s="105"/>
      <c r="F1158" s="105"/>
      <c r="G1158" s="105"/>
      <c r="H1158" s="105"/>
      <c r="I1158" s="105"/>
      <c r="J1158" s="105"/>
      <c r="K1158" s="105"/>
      <c r="L1158" s="105"/>
      <c r="M1158" s="105"/>
      <c r="N1158" s="105"/>
    </row>
    <row r="1159" spans="1:14" x14ac:dyDescent="0.25">
      <c r="A1159" s="105"/>
      <c r="B1159" s="105"/>
      <c r="C1159" s="105"/>
      <c r="D1159" s="105"/>
      <c r="E1159" s="105"/>
      <c r="F1159" s="105"/>
      <c r="G1159" s="105"/>
      <c r="H1159" s="105"/>
      <c r="I1159" s="105"/>
      <c r="J1159" s="105"/>
      <c r="K1159" s="105"/>
      <c r="L1159" s="105"/>
      <c r="M1159" s="105"/>
      <c r="N1159" s="105"/>
    </row>
    <row r="1160" spans="1:14" x14ac:dyDescent="0.25">
      <c r="A1160" s="105"/>
      <c r="B1160" s="105"/>
      <c r="C1160" s="105"/>
      <c r="D1160" s="105"/>
      <c r="E1160" s="105"/>
      <c r="F1160" s="105"/>
      <c r="G1160" s="105"/>
      <c r="H1160" s="105"/>
      <c r="I1160" s="105"/>
      <c r="J1160" s="105"/>
      <c r="K1160" s="105"/>
      <c r="L1160" s="105"/>
      <c r="M1160" s="105"/>
      <c r="N1160" s="105"/>
    </row>
    <row r="1161" spans="1:14" x14ac:dyDescent="0.25">
      <c r="A1161" s="105"/>
      <c r="B1161" s="105"/>
      <c r="C1161" s="105"/>
      <c r="D1161" s="105"/>
      <c r="E1161" s="105"/>
      <c r="F1161" s="105"/>
      <c r="G1161" s="105"/>
      <c r="H1161" s="105"/>
      <c r="I1161" s="105"/>
      <c r="J1161" s="105"/>
      <c r="K1161" s="105"/>
      <c r="L1161" s="105"/>
      <c r="M1161" s="105"/>
      <c r="N1161" s="105"/>
    </row>
    <row r="1162" spans="1:14" x14ac:dyDescent="0.25">
      <c r="A1162" s="105"/>
      <c r="B1162" s="105"/>
      <c r="C1162" s="105"/>
      <c r="D1162" s="105"/>
      <c r="E1162" s="105"/>
      <c r="F1162" s="105"/>
      <c r="G1162" s="105"/>
      <c r="H1162" s="105"/>
      <c r="I1162" s="105"/>
      <c r="J1162" s="105"/>
      <c r="K1162" s="105"/>
      <c r="L1162" s="105"/>
      <c r="M1162" s="105"/>
      <c r="N1162" s="105"/>
    </row>
    <row r="1163" spans="1:14" x14ac:dyDescent="0.25">
      <c r="A1163" s="105"/>
      <c r="B1163" s="105"/>
      <c r="C1163" s="105"/>
      <c r="D1163" s="105"/>
      <c r="E1163" s="105"/>
      <c r="F1163" s="105"/>
      <c r="G1163" s="105"/>
      <c r="H1163" s="105"/>
      <c r="I1163" s="105"/>
      <c r="J1163" s="105"/>
      <c r="K1163" s="105"/>
      <c r="L1163" s="105"/>
      <c r="M1163" s="105"/>
      <c r="N1163" s="105"/>
    </row>
    <row r="1164" spans="1:14" x14ac:dyDescent="0.25">
      <c r="A1164" s="105"/>
      <c r="B1164" s="105"/>
      <c r="C1164" s="105"/>
      <c r="D1164" s="105"/>
      <c r="E1164" s="105"/>
      <c r="F1164" s="105"/>
      <c r="G1164" s="105"/>
      <c r="H1164" s="105"/>
      <c r="I1164" s="105"/>
      <c r="J1164" s="105"/>
      <c r="K1164" s="105"/>
      <c r="L1164" s="105"/>
      <c r="M1164" s="105"/>
      <c r="N1164" s="105"/>
    </row>
    <row r="1165" spans="1:14" x14ac:dyDescent="0.25">
      <c r="A1165" s="105"/>
      <c r="B1165" s="105"/>
      <c r="C1165" s="105"/>
      <c r="D1165" s="105"/>
      <c r="E1165" s="105"/>
      <c r="F1165" s="105"/>
      <c r="G1165" s="105"/>
      <c r="H1165" s="105"/>
      <c r="I1165" s="105"/>
      <c r="J1165" s="105"/>
      <c r="K1165" s="105"/>
      <c r="L1165" s="105"/>
      <c r="M1165" s="105"/>
      <c r="N1165" s="105"/>
    </row>
    <row r="1166" spans="1:14" x14ac:dyDescent="0.25">
      <c r="A1166" s="105"/>
      <c r="B1166" s="105"/>
      <c r="C1166" s="105"/>
      <c r="D1166" s="105"/>
      <c r="E1166" s="105"/>
      <c r="F1166" s="105"/>
      <c r="G1166" s="105"/>
      <c r="H1166" s="105"/>
      <c r="I1166" s="105"/>
      <c r="J1166" s="105"/>
      <c r="K1166" s="105"/>
      <c r="L1166" s="105"/>
      <c r="M1166" s="105"/>
      <c r="N1166" s="105"/>
    </row>
    <row r="1167" spans="1:14" x14ac:dyDescent="0.25">
      <c r="A1167" s="105"/>
      <c r="B1167" s="105"/>
      <c r="C1167" s="105"/>
      <c r="D1167" s="105"/>
      <c r="E1167" s="105"/>
      <c r="F1167" s="105"/>
      <c r="G1167" s="105"/>
      <c r="H1167" s="105"/>
      <c r="I1167" s="105"/>
      <c r="J1167" s="105"/>
      <c r="K1167" s="105"/>
      <c r="L1167" s="105"/>
      <c r="M1167" s="105"/>
      <c r="N1167" s="105"/>
    </row>
    <row r="1168" spans="1:14" x14ac:dyDescent="0.25">
      <c r="A1168" s="105"/>
      <c r="B1168" s="105"/>
      <c r="C1168" s="105"/>
      <c r="D1168" s="105"/>
      <c r="E1168" s="105"/>
      <c r="F1168" s="105"/>
      <c r="G1168" s="105"/>
      <c r="H1168" s="105"/>
      <c r="I1168" s="105"/>
      <c r="J1168" s="105"/>
      <c r="K1168" s="105"/>
      <c r="L1168" s="105"/>
      <c r="M1168" s="105"/>
      <c r="N1168" s="105"/>
    </row>
    <row r="1169" spans="1:14" x14ac:dyDescent="0.25">
      <c r="A1169" s="105"/>
      <c r="B1169" s="105"/>
      <c r="C1169" s="105"/>
      <c r="D1169" s="105"/>
      <c r="E1169" s="105"/>
      <c r="F1169" s="105"/>
      <c r="G1169" s="105"/>
      <c r="H1169" s="105"/>
      <c r="I1169" s="105"/>
      <c r="J1169" s="105"/>
      <c r="K1169" s="105"/>
      <c r="L1169" s="105"/>
      <c r="M1169" s="105"/>
      <c r="N1169" s="105"/>
    </row>
    <row r="1170" spans="1:14" x14ac:dyDescent="0.25">
      <c r="A1170" s="105"/>
      <c r="B1170" s="105"/>
      <c r="C1170" s="105"/>
      <c r="D1170" s="105"/>
      <c r="E1170" s="105"/>
      <c r="F1170" s="105"/>
      <c r="G1170" s="105"/>
      <c r="H1170" s="105"/>
      <c r="I1170" s="105"/>
      <c r="J1170" s="105"/>
      <c r="K1170" s="105"/>
      <c r="L1170" s="105"/>
      <c r="M1170" s="105"/>
      <c r="N1170" s="105"/>
    </row>
    <row r="1171" spans="1:14" x14ac:dyDescent="0.25">
      <c r="A1171" s="105"/>
      <c r="B1171" s="105"/>
      <c r="C1171" s="105"/>
      <c r="D1171" s="105"/>
      <c r="E1171" s="105"/>
      <c r="F1171" s="105"/>
      <c r="G1171" s="105"/>
      <c r="H1171" s="105"/>
      <c r="I1171" s="105"/>
      <c r="J1171" s="105"/>
      <c r="K1171" s="105"/>
      <c r="L1171" s="105"/>
      <c r="M1171" s="105"/>
      <c r="N1171" s="105"/>
    </row>
    <row r="1172" spans="1:14" x14ac:dyDescent="0.25">
      <c r="A1172" s="105"/>
      <c r="B1172" s="105"/>
      <c r="C1172" s="105"/>
      <c r="D1172" s="105"/>
      <c r="E1172" s="105"/>
      <c r="F1172" s="105"/>
      <c r="G1172" s="105"/>
      <c r="H1172" s="105"/>
      <c r="I1172" s="105"/>
      <c r="J1172" s="105"/>
      <c r="K1172" s="105"/>
      <c r="L1172" s="105"/>
      <c r="M1172" s="105"/>
      <c r="N1172" s="105"/>
    </row>
    <row r="1173" spans="1:14" x14ac:dyDescent="0.25">
      <c r="A1173" s="105"/>
      <c r="B1173" s="105"/>
      <c r="C1173" s="105"/>
      <c r="D1173" s="105"/>
      <c r="E1173" s="105"/>
      <c r="F1173" s="105"/>
      <c r="G1173" s="105"/>
      <c r="H1173" s="105"/>
      <c r="I1173" s="105"/>
      <c r="J1173" s="105"/>
      <c r="K1173" s="105"/>
      <c r="L1173" s="105"/>
      <c r="M1173" s="105"/>
      <c r="N1173" s="105"/>
    </row>
    <row r="1174" spans="1:14" x14ac:dyDescent="0.25">
      <c r="A1174" s="105"/>
      <c r="B1174" s="105"/>
      <c r="C1174" s="105"/>
      <c r="D1174" s="105"/>
      <c r="E1174" s="105"/>
      <c r="F1174" s="105"/>
      <c r="G1174" s="105"/>
      <c r="H1174" s="105"/>
      <c r="I1174" s="105"/>
      <c r="J1174" s="105"/>
      <c r="K1174" s="105"/>
      <c r="L1174" s="105"/>
      <c r="M1174" s="105"/>
      <c r="N1174" s="105"/>
    </row>
    <row r="1175" spans="1:14" x14ac:dyDescent="0.25">
      <c r="A1175" s="105"/>
      <c r="B1175" s="105"/>
      <c r="C1175" s="105"/>
      <c r="D1175" s="105"/>
      <c r="E1175" s="105"/>
      <c r="F1175" s="105"/>
      <c r="G1175" s="105"/>
      <c r="H1175" s="105"/>
      <c r="I1175" s="105"/>
      <c r="J1175" s="105"/>
      <c r="K1175" s="105"/>
      <c r="L1175" s="105"/>
      <c r="M1175" s="105"/>
      <c r="N1175" s="105"/>
    </row>
    <row r="1176" spans="1:14" x14ac:dyDescent="0.25">
      <c r="A1176" s="105"/>
      <c r="B1176" s="105"/>
      <c r="C1176" s="105"/>
      <c r="D1176" s="105"/>
      <c r="E1176" s="105"/>
      <c r="F1176" s="105"/>
      <c r="G1176" s="105"/>
      <c r="H1176" s="105"/>
      <c r="I1176" s="105"/>
      <c r="J1176" s="105"/>
      <c r="K1176" s="105"/>
      <c r="L1176" s="105"/>
      <c r="M1176" s="105"/>
      <c r="N1176" s="105"/>
    </row>
    <row r="1177" spans="1:14" x14ac:dyDescent="0.25">
      <c r="A1177" s="105"/>
      <c r="B1177" s="105"/>
      <c r="C1177" s="105"/>
      <c r="D1177" s="105"/>
      <c r="E1177" s="105"/>
      <c r="F1177" s="105"/>
      <c r="G1177" s="105"/>
      <c r="H1177" s="105"/>
      <c r="I1177" s="105"/>
      <c r="J1177" s="105"/>
      <c r="K1177" s="105"/>
      <c r="L1177" s="105"/>
      <c r="M1177" s="105"/>
      <c r="N1177" s="105"/>
    </row>
    <row r="1178" spans="1:14" x14ac:dyDescent="0.25">
      <c r="A1178" s="105"/>
      <c r="B1178" s="105"/>
      <c r="C1178" s="105"/>
      <c r="D1178" s="105"/>
      <c r="E1178" s="105"/>
      <c r="F1178" s="105"/>
      <c r="G1178" s="105"/>
      <c r="H1178" s="105"/>
      <c r="I1178" s="105"/>
      <c r="J1178" s="105"/>
      <c r="K1178" s="105"/>
      <c r="L1178" s="105"/>
      <c r="M1178" s="105"/>
      <c r="N1178" s="105"/>
    </row>
    <row r="1179" spans="1:14" x14ac:dyDescent="0.25">
      <c r="A1179" s="105"/>
      <c r="B1179" s="105"/>
      <c r="C1179" s="105"/>
      <c r="D1179" s="105"/>
      <c r="E1179" s="105"/>
      <c r="F1179" s="105"/>
      <c r="G1179" s="105"/>
      <c r="H1179" s="105"/>
      <c r="I1179" s="105"/>
      <c r="J1179" s="105"/>
      <c r="K1179" s="105"/>
      <c r="L1179" s="105"/>
      <c r="M1179" s="105"/>
      <c r="N1179" s="105"/>
    </row>
    <row r="1180" spans="1:14" x14ac:dyDescent="0.25">
      <c r="A1180" s="105"/>
      <c r="B1180" s="105"/>
      <c r="C1180" s="105"/>
      <c r="D1180" s="105"/>
      <c r="E1180" s="105"/>
      <c r="F1180" s="105"/>
      <c r="G1180" s="105"/>
      <c r="H1180" s="105"/>
      <c r="I1180" s="105"/>
      <c r="J1180" s="105"/>
      <c r="K1180" s="105"/>
      <c r="L1180" s="105"/>
      <c r="M1180" s="105"/>
      <c r="N1180" s="105"/>
    </row>
    <row r="1181" spans="1:14" x14ac:dyDescent="0.25">
      <c r="A1181" s="105"/>
      <c r="B1181" s="105"/>
      <c r="C1181" s="105"/>
      <c r="D1181" s="105"/>
      <c r="E1181" s="105"/>
      <c r="F1181" s="105"/>
      <c r="G1181" s="105"/>
      <c r="H1181" s="105"/>
      <c r="I1181" s="105"/>
      <c r="J1181" s="105"/>
      <c r="K1181" s="105"/>
      <c r="L1181" s="105"/>
      <c r="M1181" s="105"/>
      <c r="N1181" s="105"/>
    </row>
    <row r="1182" spans="1:14" x14ac:dyDescent="0.25">
      <c r="A1182" s="105"/>
      <c r="B1182" s="105"/>
      <c r="C1182" s="105"/>
      <c r="D1182" s="105"/>
      <c r="E1182" s="105"/>
      <c r="F1182" s="105"/>
      <c r="G1182" s="105"/>
      <c r="H1182" s="105"/>
      <c r="I1182" s="105"/>
      <c r="J1182" s="105"/>
      <c r="K1182" s="105"/>
      <c r="L1182" s="105"/>
      <c r="M1182" s="105"/>
      <c r="N1182" s="105"/>
    </row>
    <row r="1183" spans="1:14" x14ac:dyDescent="0.25">
      <c r="A1183" s="105"/>
      <c r="B1183" s="105"/>
      <c r="C1183" s="105"/>
      <c r="D1183" s="105"/>
      <c r="E1183" s="105"/>
      <c r="F1183" s="105"/>
      <c r="G1183" s="105"/>
      <c r="H1183" s="105"/>
      <c r="I1183" s="105"/>
      <c r="J1183" s="105"/>
      <c r="K1183" s="105"/>
      <c r="L1183" s="105"/>
      <c r="M1183" s="105"/>
      <c r="N1183" s="105"/>
    </row>
    <row r="1184" spans="1:14" x14ac:dyDescent="0.25">
      <c r="A1184" s="105"/>
      <c r="B1184" s="105"/>
      <c r="C1184" s="105"/>
      <c r="D1184" s="105"/>
      <c r="E1184" s="105"/>
      <c r="F1184" s="105"/>
      <c r="G1184" s="105"/>
      <c r="H1184" s="105"/>
      <c r="I1184" s="105"/>
      <c r="J1184" s="105"/>
      <c r="K1184" s="105"/>
      <c r="L1184" s="105"/>
      <c r="M1184" s="105"/>
      <c r="N1184" s="105"/>
    </row>
    <row r="1185" spans="1:14" x14ac:dyDescent="0.25">
      <c r="A1185" s="105"/>
      <c r="B1185" s="105"/>
      <c r="C1185" s="105"/>
      <c r="D1185" s="105"/>
      <c r="E1185" s="105"/>
      <c r="F1185" s="105"/>
      <c r="G1185" s="105"/>
      <c r="H1185" s="105"/>
      <c r="I1185" s="105"/>
      <c r="J1185" s="105"/>
      <c r="K1185" s="105"/>
      <c r="L1185" s="105"/>
      <c r="M1185" s="105"/>
      <c r="N1185" s="105"/>
    </row>
    <row r="1186" spans="1:14" x14ac:dyDescent="0.25">
      <c r="A1186" s="105"/>
      <c r="B1186" s="105"/>
      <c r="C1186" s="105"/>
      <c r="D1186" s="105"/>
      <c r="E1186" s="105"/>
      <c r="F1186" s="105"/>
      <c r="G1186" s="105"/>
      <c r="H1186" s="105"/>
      <c r="I1186" s="105"/>
      <c r="J1186" s="105"/>
      <c r="K1186" s="105"/>
      <c r="L1186" s="105"/>
      <c r="M1186" s="105"/>
      <c r="N1186" s="105"/>
    </row>
    <row r="1187" spans="1:14" x14ac:dyDescent="0.25">
      <c r="A1187" s="105"/>
      <c r="B1187" s="105"/>
      <c r="C1187" s="105"/>
      <c r="D1187" s="105"/>
      <c r="E1187" s="105"/>
      <c r="F1187" s="105"/>
      <c r="G1187" s="105"/>
      <c r="H1187" s="105"/>
      <c r="I1187" s="105"/>
      <c r="J1187" s="105"/>
      <c r="K1187" s="105"/>
      <c r="L1187" s="105"/>
      <c r="M1187" s="105"/>
      <c r="N1187" s="105"/>
    </row>
    <row r="1188" spans="1:14" x14ac:dyDescent="0.25">
      <c r="A1188" s="105"/>
      <c r="B1188" s="105"/>
      <c r="C1188" s="105"/>
      <c r="D1188" s="105"/>
      <c r="E1188" s="105"/>
      <c r="F1188" s="105"/>
      <c r="G1188" s="105"/>
      <c r="H1188" s="105"/>
      <c r="I1188" s="105"/>
      <c r="J1188" s="105"/>
      <c r="K1188" s="105"/>
      <c r="L1188" s="105"/>
      <c r="M1188" s="105"/>
      <c r="N1188" s="105"/>
    </row>
    <row r="1189" spans="1:14" x14ac:dyDescent="0.25">
      <c r="A1189" s="105"/>
      <c r="B1189" s="105"/>
      <c r="C1189" s="105"/>
      <c r="D1189" s="105"/>
      <c r="E1189" s="105"/>
      <c r="F1189" s="105"/>
      <c r="G1189" s="105"/>
      <c r="H1189" s="105"/>
      <c r="I1189" s="105"/>
      <c r="J1189" s="105"/>
      <c r="K1189" s="105"/>
      <c r="L1189" s="105"/>
      <c r="M1189" s="105"/>
      <c r="N1189" s="105"/>
    </row>
    <row r="1190" spans="1:14" x14ac:dyDescent="0.25">
      <c r="A1190" s="105"/>
      <c r="B1190" s="105"/>
      <c r="C1190" s="105"/>
      <c r="D1190" s="105"/>
      <c r="E1190" s="105"/>
      <c r="F1190" s="105"/>
      <c r="G1190" s="105"/>
      <c r="H1190" s="105"/>
      <c r="I1190" s="105"/>
      <c r="J1190" s="105"/>
      <c r="K1190" s="105"/>
      <c r="L1190" s="105"/>
      <c r="M1190" s="105"/>
      <c r="N1190" s="105"/>
    </row>
    <row r="1191" spans="1:14" x14ac:dyDescent="0.25">
      <c r="A1191" s="105"/>
      <c r="B1191" s="105"/>
      <c r="C1191" s="105"/>
      <c r="D1191" s="105"/>
      <c r="E1191" s="105"/>
      <c r="F1191" s="105"/>
      <c r="G1191" s="105"/>
      <c r="H1191" s="105"/>
      <c r="I1191" s="105"/>
      <c r="J1191" s="105"/>
      <c r="K1191" s="105"/>
      <c r="L1191" s="105"/>
      <c r="M1191" s="105"/>
      <c r="N1191" s="105"/>
    </row>
    <row r="1192" spans="1:14" x14ac:dyDescent="0.25">
      <c r="A1192" s="105"/>
      <c r="B1192" s="105"/>
      <c r="C1192" s="105"/>
      <c r="D1192" s="105"/>
      <c r="E1192" s="105"/>
      <c r="F1192" s="105"/>
      <c r="G1192" s="105"/>
      <c r="H1192" s="105"/>
      <c r="I1192" s="105"/>
      <c r="J1192" s="105"/>
      <c r="K1192" s="105"/>
      <c r="L1192" s="105"/>
      <c r="M1192" s="105"/>
      <c r="N1192" s="105"/>
    </row>
    <row r="1193" spans="1:14" x14ac:dyDescent="0.25">
      <c r="A1193" s="105"/>
      <c r="B1193" s="105"/>
      <c r="C1193" s="105"/>
      <c r="D1193" s="105"/>
      <c r="E1193" s="105"/>
      <c r="F1193" s="105"/>
      <c r="G1193" s="105"/>
      <c r="H1193" s="105"/>
      <c r="I1193" s="105"/>
      <c r="J1193" s="105"/>
      <c r="K1193" s="105"/>
      <c r="L1193" s="105"/>
      <c r="M1193" s="105"/>
      <c r="N1193" s="105"/>
    </row>
    <row r="1194" spans="1:14" x14ac:dyDescent="0.25">
      <c r="A1194" s="105"/>
      <c r="B1194" s="105"/>
      <c r="C1194" s="105"/>
      <c r="D1194" s="105"/>
      <c r="E1194" s="105"/>
      <c r="F1194" s="105"/>
      <c r="G1194" s="105"/>
      <c r="H1194" s="105"/>
      <c r="I1194" s="105"/>
      <c r="J1194" s="105"/>
      <c r="K1194" s="105"/>
      <c r="L1194" s="105"/>
      <c r="M1194" s="105"/>
      <c r="N1194" s="105"/>
    </row>
    <row r="1195" spans="1:14" x14ac:dyDescent="0.25">
      <c r="A1195" s="105"/>
      <c r="B1195" s="105"/>
      <c r="C1195" s="105"/>
      <c r="D1195" s="105"/>
      <c r="E1195" s="105"/>
      <c r="F1195" s="105"/>
      <c r="G1195" s="105"/>
      <c r="H1195" s="105"/>
      <c r="I1195" s="105"/>
      <c r="J1195" s="105"/>
      <c r="K1195" s="105"/>
      <c r="L1195" s="105"/>
      <c r="M1195" s="105"/>
      <c r="N1195" s="105"/>
    </row>
    <row r="1196" spans="1:14" x14ac:dyDescent="0.25">
      <c r="A1196" s="105"/>
      <c r="B1196" s="105"/>
      <c r="C1196" s="105"/>
      <c r="D1196" s="105"/>
      <c r="E1196" s="105"/>
      <c r="F1196" s="105"/>
      <c r="G1196" s="105"/>
      <c r="H1196" s="105"/>
      <c r="I1196" s="105"/>
      <c r="J1196" s="105"/>
      <c r="K1196" s="105"/>
      <c r="L1196" s="105"/>
      <c r="M1196" s="105"/>
      <c r="N1196" s="105"/>
    </row>
    <row r="1197" spans="1:14" x14ac:dyDescent="0.25">
      <c r="A1197" s="105"/>
      <c r="B1197" s="105"/>
      <c r="C1197" s="105"/>
      <c r="D1197" s="105"/>
      <c r="E1197" s="105"/>
      <c r="F1197" s="105"/>
      <c r="G1197" s="105"/>
      <c r="H1197" s="105"/>
      <c r="I1197" s="105"/>
      <c r="J1197" s="105"/>
      <c r="K1197" s="105"/>
      <c r="L1197" s="105"/>
      <c r="M1197" s="105"/>
      <c r="N1197" s="105"/>
    </row>
    <row r="1198" spans="1:14" x14ac:dyDescent="0.25">
      <c r="A1198" s="105"/>
      <c r="B1198" s="105"/>
      <c r="C1198" s="105"/>
      <c r="D1198" s="105"/>
      <c r="E1198" s="105"/>
      <c r="F1198" s="105"/>
      <c r="G1198" s="105"/>
      <c r="H1198" s="105"/>
      <c r="I1198" s="105"/>
      <c r="J1198" s="105"/>
      <c r="K1198" s="105"/>
      <c r="L1198" s="105"/>
      <c r="M1198" s="105"/>
      <c r="N1198" s="105"/>
    </row>
    <row r="1199" spans="1:14" x14ac:dyDescent="0.25">
      <c r="A1199" s="105"/>
      <c r="B1199" s="105"/>
      <c r="C1199" s="105"/>
      <c r="D1199" s="105"/>
      <c r="E1199" s="105"/>
      <c r="F1199" s="105"/>
      <c r="G1199" s="105"/>
      <c r="H1199" s="105"/>
      <c r="I1199" s="105"/>
      <c r="J1199" s="105"/>
      <c r="K1199" s="105"/>
      <c r="L1199" s="105"/>
      <c r="M1199" s="105"/>
      <c r="N1199" s="105"/>
    </row>
    <row r="1200" spans="1:14" x14ac:dyDescent="0.25">
      <c r="A1200" s="105"/>
      <c r="B1200" s="105"/>
      <c r="C1200" s="105"/>
      <c r="D1200" s="105"/>
      <c r="E1200" s="105"/>
      <c r="F1200" s="105"/>
      <c r="G1200" s="105"/>
      <c r="H1200" s="105"/>
      <c r="I1200" s="105"/>
      <c r="J1200" s="105"/>
      <c r="K1200" s="105"/>
      <c r="L1200" s="105"/>
      <c r="M1200" s="105"/>
      <c r="N1200" s="105"/>
    </row>
    <row r="1201" spans="1:14" x14ac:dyDescent="0.25">
      <c r="A1201" s="105"/>
      <c r="B1201" s="105"/>
      <c r="C1201" s="105"/>
      <c r="D1201" s="105"/>
      <c r="E1201" s="105"/>
      <c r="F1201" s="105"/>
      <c r="G1201" s="105"/>
      <c r="H1201" s="105"/>
      <c r="I1201" s="105"/>
      <c r="J1201" s="105"/>
      <c r="K1201" s="105"/>
      <c r="L1201" s="105"/>
      <c r="M1201" s="105"/>
      <c r="N1201" s="105"/>
    </row>
    <row r="1202" spans="1:14" x14ac:dyDescent="0.25">
      <c r="A1202" s="105"/>
      <c r="B1202" s="105"/>
      <c r="C1202" s="105"/>
      <c r="D1202" s="105"/>
      <c r="E1202" s="105"/>
      <c r="F1202" s="105"/>
      <c r="G1202" s="105"/>
      <c r="H1202" s="105"/>
      <c r="I1202" s="105"/>
      <c r="J1202" s="105"/>
      <c r="K1202" s="105"/>
      <c r="L1202" s="105"/>
      <c r="M1202" s="105"/>
      <c r="N1202" s="105"/>
    </row>
    <row r="1203" spans="1:14" x14ac:dyDescent="0.25">
      <c r="A1203" s="105"/>
      <c r="B1203" s="105"/>
      <c r="C1203" s="105"/>
      <c r="D1203" s="105"/>
      <c r="E1203" s="105"/>
      <c r="F1203" s="105"/>
      <c r="G1203" s="105"/>
      <c r="H1203" s="105"/>
      <c r="I1203" s="105"/>
      <c r="J1203" s="105"/>
      <c r="K1203" s="105"/>
      <c r="L1203" s="105"/>
      <c r="M1203" s="105"/>
      <c r="N1203" s="105"/>
    </row>
    <row r="1204" spans="1:14" x14ac:dyDescent="0.25">
      <c r="A1204" s="105"/>
      <c r="B1204" s="105"/>
      <c r="C1204" s="105"/>
      <c r="D1204" s="105"/>
      <c r="E1204" s="105"/>
      <c r="F1204" s="105"/>
      <c r="G1204" s="105"/>
      <c r="H1204" s="105"/>
      <c r="I1204" s="105"/>
      <c r="J1204" s="105"/>
      <c r="K1204" s="105"/>
      <c r="L1204" s="105"/>
      <c r="M1204" s="105"/>
      <c r="N1204" s="105"/>
    </row>
    <row r="1205" spans="1:14" x14ac:dyDescent="0.25">
      <c r="A1205" s="105"/>
      <c r="B1205" s="105"/>
      <c r="C1205" s="105"/>
      <c r="D1205" s="105"/>
      <c r="E1205" s="105"/>
      <c r="F1205" s="105"/>
      <c r="G1205" s="105"/>
      <c r="H1205" s="105"/>
      <c r="I1205" s="105"/>
      <c r="J1205" s="105"/>
      <c r="K1205" s="105"/>
      <c r="L1205" s="105"/>
      <c r="M1205" s="105"/>
      <c r="N1205" s="105"/>
    </row>
    <row r="1206" spans="1:14" x14ac:dyDescent="0.25">
      <c r="A1206" s="105"/>
      <c r="B1206" s="105"/>
      <c r="C1206" s="105"/>
      <c r="D1206" s="105"/>
      <c r="E1206" s="105"/>
      <c r="F1206" s="105"/>
      <c r="G1206" s="105"/>
      <c r="H1206" s="105"/>
      <c r="I1206" s="105"/>
      <c r="J1206" s="105"/>
      <c r="K1206" s="105"/>
      <c r="L1206" s="105"/>
      <c r="M1206" s="105"/>
      <c r="N1206" s="105"/>
    </row>
    <row r="1207" spans="1:14" x14ac:dyDescent="0.25">
      <c r="A1207" s="105"/>
      <c r="B1207" s="105"/>
      <c r="C1207" s="105"/>
      <c r="D1207" s="105"/>
      <c r="E1207" s="105"/>
      <c r="F1207" s="105"/>
      <c r="G1207" s="105"/>
      <c r="H1207" s="105"/>
      <c r="I1207" s="105"/>
      <c r="J1207" s="105"/>
      <c r="K1207" s="105"/>
      <c r="L1207" s="105"/>
      <c r="M1207" s="105"/>
      <c r="N1207" s="105"/>
    </row>
    <row r="1208" spans="1:14" x14ac:dyDescent="0.25">
      <c r="A1208" s="105"/>
      <c r="B1208" s="105"/>
      <c r="C1208" s="105"/>
      <c r="D1208" s="105"/>
      <c r="E1208" s="105"/>
      <c r="F1208" s="105"/>
      <c r="G1208" s="105"/>
      <c r="H1208" s="105"/>
      <c r="I1208" s="105"/>
      <c r="J1208" s="105"/>
      <c r="K1208" s="105"/>
      <c r="L1208" s="105"/>
      <c r="M1208" s="105"/>
      <c r="N1208" s="105"/>
    </row>
    <row r="1209" spans="1:14" x14ac:dyDescent="0.25">
      <c r="A1209" s="105"/>
      <c r="B1209" s="105"/>
      <c r="C1209" s="105"/>
      <c r="D1209" s="105"/>
      <c r="E1209" s="105"/>
      <c r="F1209" s="105"/>
      <c r="G1209" s="105"/>
      <c r="H1209" s="105"/>
      <c r="I1209" s="105"/>
      <c r="J1209" s="105"/>
      <c r="K1209" s="105"/>
      <c r="L1209" s="105"/>
      <c r="M1209" s="105"/>
      <c r="N1209" s="105"/>
    </row>
    <row r="1210" spans="1:14" x14ac:dyDescent="0.25">
      <c r="A1210" s="105"/>
      <c r="B1210" s="105"/>
      <c r="C1210" s="105"/>
      <c r="D1210" s="105"/>
      <c r="E1210" s="105"/>
      <c r="F1210" s="105"/>
      <c r="G1210" s="105"/>
      <c r="H1210" s="105"/>
      <c r="I1210" s="105"/>
      <c r="J1210" s="105"/>
      <c r="K1210" s="105"/>
      <c r="L1210" s="105"/>
      <c r="M1210" s="105"/>
      <c r="N1210" s="105"/>
    </row>
    <row r="1211" spans="1:14" x14ac:dyDescent="0.25">
      <c r="A1211" s="105"/>
      <c r="B1211" s="105"/>
      <c r="C1211" s="105"/>
      <c r="D1211" s="105"/>
      <c r="E1211" s="105"/>
      <c r="F1211" s="105"/>
      <c r="G1211" s="105"/>
      <c r="H1211" s="105"/>
      <c r="I1211" s="105"/>
      <c r="J1211" s="105"/>
      <c r="K1211" s="105"/>
      <c r="L1211" s="105"/>
      <c r="M1211" s="105"/>
      <c r="N1211" s="105"/>
    </row>
    <row r="1212" spans="1:14" x14ac:dyDescent="0.25">
      <c r="A1212" s="105"/>
      <c r="B1212" s="105"/>
      <c r="C1212" s="105"/>
      <c r="D1212" s="105"/>
      <c r="E1212" s="105"/>
      <c r="F1212" s="105"/>
      <c r="G1212" s="105"/>
      <c r="H1212" s="105"/>
      <c r="I1212" s="105"/>
      <c r="J1212" s="105"/>
      <c r="K1212" s="105"/>
      <c r="L1212" s="105"/>
      <c r="M1212" s="105"/>
      <c r="N1212" s="105"/>
    </row>
    <row r="1213" spans="1:14" x14ac:dyDescent="0.25">
      <c r="A1213" s="105"/>
      <c r="B1213" s="105"/>
      <c r="C1213" s="105"/>
      <c r="D1213" s="105"/>
      <c r="E1213" s="105"/>
      <c r="F1213" s="105"/>
      <c r="G1213" s="105"/>
      <c r="H1213" s="105"/>
      <c r="I1213" s="105"/>
      <c r="J1213" s="105"/>
      <c r="K1213" s="105"/>
      <c r="L1213" s="105"/>
      <c r="M1213" s="105"/>
      <c r="N1213" s="105"/>
    </row>
    <row r="1214" spans="1:14" x14ac:dyDescent="0.25">
      <c r="A1214" s="105"/>
      <c r="B1214" s="105"/>
      <c r="C1214" s="105"/>
      <c r="D1214" s="105"/>
      <c r="E1214" s="105"/>
      <c r="F1214" s="105"/>
      <c r="G1214" s="105"/>
      <c r="H1214" s="105"/>
      <c r="I1214" s="105"/>
      <c r="J1214" s="105"/>
      <c r="K1214" s="105"/>
      <c r="L1214" s="105"/>
      <c r="M1214" s="105"/>
      <c r="N1214" s="105"/>
    </row>
    <row r="1215" spans="1:14" x14ac:dyDescent="0.25">
      <c r="A1215" s="105"/>
      <c r="B1215" s="105"/>
      <c r="C1215" s="105"/>
      <c r="D1215" s="105"/>
      <c r="E1215" s="105"/>
      <c r="F1215" s="105"/>
      <c r="G1215" s="105"/>
      <c r="H1215" s="105"/>
      <c r="I1215" s="105"/>
      <c r="J1215" s="105"/>
      <c r="K1215" s="105"/>
      <c r="L1215" s="105"/>
      <c r="M1215" s="105"/>
      <c r="N1215" s="105"/>
    </row>
    <row r="1216" spans="1:14" x14ac:dyDescent="0.25">
      <c r="A1216" s="105"/>
      <c r="B1216" s="105"/>
      <c r="C1216" s="105"/>
      <c r="D1216" s="105"/>
      <c r="E1216" s="105"/>
      <c r="F1216" s="105"/>
      <c r="G1216" s="105"/>
      <c r="H1216" s="105"/>
      <c r="I1216" s="105"/>
      <c r="J1216" s="105"/>
      <c r="K1216" s="105"/>
      <c r="L1216" s="105"/>
      <c r="M1216" s="105"/>
      <c r="N1216" s="105"/>
    </row>
    <row r="1217" spans="1:14" x14ac:dyDescent="0.25">
      <c r="A1217" s="105"/>
      <c r="B1217" s="105"/>
      <c r="C1217" s="105"/>
      <c r="D1217" s="105"/>
      <c r="E1217" s="105"/>
      <c r="F1217" s="105"/>
      <c r="G1217" s="105"/>
      <c r="H1217" s="105"/>
      <c r="I1217" s="105"/>
      <c r="J1217" s="105"/>
      <c r="K1217" s="105"/>
      <c r="L1217" s="105"/>
      <c r="M1217" s="105"/>
      <c r="N1217" s="105"/>
    </row>
    <row r="1218" spans="1:14" x14ac:dyDescent="0.25">
      <c r="A1218" s="105"/>
      <c r="B1218" s="105"/>
      <c r="C1218" s="105"/>
      <c r="D1218" s="105"/>
      <c r="E1218" s="105"/>
      <c r="F1218" s="105"/>
      <c r="G1218" s="105"/>
      <c r="H1218" s="105"/>
      <c r="I1218" s="105"/>
      <c r="J1218" s="105"/>
      <c r="K1218" s="105"/>
      <c r="L1218" s="105"/>
      <c r="M1218" s="105"/>
      <c r="N1218" s="105"/>
    </row>
    <row r="1219" spans="1:14" x14ac:dyDescent="0.25">
      <c r="A1219" s="105"/>
      <c r="B1219" s="105"/>
      <c r="C1219" s="105"/>
      <c r="D1219" s="105"/>
      <c r="E1219" s="105"/>
      <c r="F1219" s="105"/>
      <c r="G1219" s="105"/>
      <c r="H1219" s="105"/>
      <c r="I1219" s="105"/>
      <c r="J1219" s="105"/>
      <c r="K1219" s="105"/>
      <c r="L1219" s="105"/>
      <c r="M1219" s="105"/>
      <c r="N1219" s="105"/>
    </row>
    <row r="1220" spans="1:14" x14ac:dyDescent="0.25">
      <c r="A1220" s="105"/>
      <c r="B1220" s="105"/>
      <c r="C1220" s="105"/>
      <c r="D1220" s="105"/>
      <c r="E1220" s="105"/>
      <c r="F1220" s="105"/>
      <c r="G1220" s="105"/>
      <c r="H1220" s="105"/>
      <c r="I1220" s="105"/>
      <c r="J1220" s="105"/>
      <c r="K1220" s="105"/>
      <c r="L1220" s="105"/>
      <c r="M1220" s="105"/>
      <c r="N1220" s="105"/>
    </row>
    <row r="1221" spans="1:14" x14ac:dyDescent="0.25">
      <c r="A1221" s="105"/>
      <c r="B1221" s="105"/>
      <c r="C1221" s="105"/>
      <c r="D1221" s="105"/>
      <c r="E1221" s="105"/>
      <c r="F1221" s="105"/>
      <c r="G1221" s="105"/>
      <c r="H1221" s="105"/>
      <c r="I1221" s="105"/>
      <c r="J1221" s="105"/>
      <c r="K1221" s="105"/>
      <c r="L1221" s="105"/>
      <c r="M1221" s="105"/>
      <c r="N1221" s="105"/>
    </row>
    <row r="1222" spans="1:14" x14ac:dyDescent="0.25">
      <c r="A1222" s="105"/>
      <c r="B1222" s="105"/>
      <c r="C1222" s="105"/>
      <c r="D1222" s="105"/>
      <c r="E1222" s="105"/>
      <c r="F1222" s="105"/>
      <c r="G1222" s="105"/>
      <c r="H1222" s="105"/>
      <c r="I1222" s="105"/>
      <c r="J1222" s="105"/>
      <c r="K1222" s="105"/>
      <c r="L1222" s="105"/>
      <c r="M1222" s="105"/>
      <c r="N1222" s="105"/>
    </row>
    <row r="1223" spans="1:14" x14ac:dyDescent="0.25">
      <c r="A1223" s="105"/>
      <c r="B1223" s="105"/>
      <c r="C1223" s="105"/>
      <c r="D1223" s="105"/>
      <c r="E1223" s="105"/>
      <c r="F1223" s="105"/>
      <c r="G1223" s="105"/>
      <c r="H1223" s="105"/>
      <c r="I1223" s="105"/>
      <c r="J1223" s="105"/>
      <c r="K1223" s="105"/>
      <c r="L1223" s="105"/>
      <c r="M1223" s="105"/>
      <c r="N1223" s="105"/>
    </row>
    <row r="1224" spans="1:14" x14ac:dyDescent="0.25">
      <c r="A1224" s="105"/>
      <c r="B1224" s="105"/>
      <c r="C1224" s="105"/>
      <c r="D1224" s="105"/>
      <c r="E1224" s="105"/>
      <c r="F1224" s="105"/>
      <c r="G1224" s="105"/>
      <c r="H1224" s="105"/>
      <c r="I1224" s="105"/>
      <c r="J1224" s="105"/>
      <c r="K1224" s="105"/>
      <c r="L1224" s="105"/>
      <c r="M1224" s="105"/>
      <c r="N1224" s="105"/>
    </row>
    <row r="1225" spans="1:14" x14ac:dyDescent="0.25">
      <c r="A1225" s="105"/>
      <c r="B1225" s="105"/>
      <c r="C1225" s="105"/>
      <c r="D1225" s="105"/>
      <c r="E1225" s="105"/>
      <c r="F1225" s="105"/>
      <c r="G1225" s="105"/>
      <c r="H1225" s="105"/>
      <c r="I1225" s="105"/>
      <c r="J1225" s="105"/>
      <c r="K1225" s="105"/>
      <c r="L1225" s="105"/>
      <c r="M1225" s="105"/>
      <c r="N1225" s="105"/>
    </row>
    <row r="1226" spans="1:14" x14ac:dyDescent="0.25">
      <c r="A1226" s="105"/>
      <c r="B1226" s="105"/>
      <c r="C1226" s="105"/>
      <c r="D1226" s="105"/>
      <c r="E1226" s="105"/>
      <c r="F1226" s="105"/>
      <c r="G1226" s="105"/>
      <c r="H1226" s="105"/>
      <c r="I1226" s="105"/>
      <c r="J1226" s="105"/>
      <c r="K1226" s="105"/>
      <c r="L1226" s="105"/>
      <c r="M1226" s="105"/>
      <c r="N1226" s="105"/>
    </row>
    <row r="1227" spans="1:14" x14ac:dyDescent="0.25">
      <c r="A1227" s="105"/>
      <c r="B1227" s="105"/>
      <c r="C1227" s="105"/>
      <c r="D1227" s="105"/>
      <c r="E1227" s="105"/>
      <c r="F1227" s="105"/>
      <c r="G1227" s="105"/>
      <c r="H1227" s="105"/>
      <c r="I1227" s="105"/>
      <c r="J1227" s="105"/>
      <c r="K1227" s="105"/>
      <c r="L1227" s="105"/>
      <c r="M1227" s="105"/>
      <c r="N1227" s="105"/>
    </row>
    <row r="1228" spans="1:14" x14ac:dyDescent="0.25">
      <c r="A1228" s="105"/>
      <c r="B1228" s="105"/>
      <c r="C1228" s="105"/>
      <c r="D1228" s="105"/>
      <c r="E1228" s="105"/>
      <c r="F1228" s="105"/>
      <c r="G1228" s="105"/>
      <c r="H1228" s="105"/>
      <c r="I1228" s="105"/>
      <c r="J1228" s="105"/>
      <c r="K1228" s="105"/>
      <c r="L1228" s="105"/>
      <c r="M1228" s="105"/>
      <c r="N1228" s="105"/>
    </row>
    <row r="1229" spans="1:14" x14ac:dyDescent="0.25">
      <c r="A1229" s="105"/>
      <c r="B1229" s="105"/>
      <c r="C1229" s="105"/>
      <c r="D1229" s="105"/>
      <c r="E1229" s="105"/>
      <c r="F1229" s="105"/>
      <c r="G1229" s="105"/>
      <c r="H1229" s="105"/>
      <c r="I1229" s="105"/>
      <c r="J1229" s="105"/>
      <c r="K1229" s="105"/>
      <c r="L1229" s="105"/>
      <c r="M1229" s="105"/>
      <c r="N1229" s="105"/>
    </row>
    <row r="1230" spans="1:14" x14ac:dyDescent="0.25">
      <c r="A1230" s="105"/>
      <c r="B1230" s="105"/>
      <c r="C1230" s="105"/>
      <c r="D1230" s="105"/>
      <c r="E1230" s="105"/>
      <c r="F1230" s="105"/>
      <c r="G1230" s="105"/>
      <c r="H1230" s="105"/>
      <c r="I1230" s="105"/>
      <c r="J1230" s="105"/>
      <c r="K1230" s="105"/>
      <c r="L1230" s="105"/>
      <c r="M1230" s="105"/>
      <c r="N1230" s="105"/>
    </row>
    <row r="1231" spans="1:14" x14ac:dyDescent="0.25">
      <c r="A1231" s="105"/>
      <c r="B1231" s="105"/>
      <c r="C1231" s="105"/>
      <c r="D1231" s="105"/>
      <c r="E1231" s="105"/>
      <c r="F1231" s="105"/>
      <c r="G1231" s="105"/>
      <c r="H1231" s="105"/>
      <c r="I1231" s="105"/>
      <c r="J1231" s="105"/>
      <c r="K1231" s="105"/>
      <c r="L1231" s="105"/>
      <c r="M1231" s="105"/>
      <c r="N1231" s="105"/>
    </row>
    <row r="1232" spans="1:14" x14ac:dyDescent="0.25">
      <c r="A1232" s="105"/>
      <c r="B1232" s="105"/>
      <c r="C1232" s="105"/>
      <c r="D1232" s="105"/>
      <c r="E1232" s="105"/>
      <c r="F1232" s="105"/>
      <c r="G1232" s="105"/>
      <c r="H1232" s="105"/>
      <c r="I1232" s="105"/>
      <c r="J1232" s="105"/>
      <c r="K1232" s="105"/>
      <c r="L1232" s="105"/>
      <c r="M1232" s="105"/>
      <c r="N1232" s="105"/>
    </row>
    <row r="1233" spans="1:14" x14ac:dyDescent="0.25">
      <c r="A1233" s="105"/>
      <c r="B1233" s="105"/>
      <c r="C1233" s="105"/>
      <c r="D1233" s="105"/>
      <c r="E1233" s="105"/>
      <c r="F1233" s="105"/>
      <c r="G1233" s="105"/>
      <c r="H1233" s="105"/>
      <c r="I1233" s="105"/>
      <c r="J1233" s="105"/>
      <c r="K1233" s="105"/>
      <c r="L1233" s="105"/>
      <c r="M1233" s="105"/>
      <c r="N1233" s="105"/>
    </row>
    <row r="1234" spans="1:14" x14ac:dyDescent="0.25">
      <c r="A1234" s="105"/>
      <c r="B1234" s="105"/>
      <c r="C1234" s="105"/>
      <c r="D1234" s="105"/>
      <c r="E1234" s="105"/>
      <c r="F1234" s="105"/>
      <c r="G1234" s="105"/>
      <c r="H1234" s="105"/>
      <c r="I1234" s="105"/>
      <c r="J1234" s="105"/>
      <c r="K1234" s="105"/>
      <c r="L1234" s="105"/>
      <c r="M1234" s="105"/>
      <c r="N1234" s="105"/>
    </row>
    <row r="1235" spans="1:14" x14ac:dyDescent="0.25">
      <c r="A1235" s="105"/>
      <c r="B1235" s="105"/>
      <c r="C1235" s="105"/>
      <c r="D1235" s="105"/>
      <c r="E1235" s="105"/>
      <c r="F1235" s="105"/>
      <c r="G1235" s="105"/>
      <c r="H1235" s="105"/>
      <c r="I1235" s="105"/>
      <c r="J1235" s="105"/>
      <c r="K1235" s="105"/>
      <c r="L1235" s="105"/>
      <c r="M1235" s="105"/>
      <c r="N1235" s="105"/>
    </row>
    <row r="1236" spans="1:14" x14ac:dyDescent="0.25">
      <c r="A1236" s="105"/>
      <c r="B1236" s="105"/>
      <c r="C1236" s="105"/>
      <c r="D1236" s="105"/>
      <c r="E1236" s="105"/>
      <c r="F1236" s="105"/>
      <c r="G1236" s="105"/>
      <c r="H1236" s="105"/>
      <c r="I1236" s="105"/>
      <c r="J1236" s="105"/>
      <c r="K1236" s="105"/>
      <c r="L1236" s="105"/>
      <c r="M1236" s="105"/>
      <c r="N1236" s="105"/>
    </row>
    <row r="1237" spans="1:14" x14ac:dyDescent="0.25">
      <c r="A1237" s="105"/>
      <c r="B1237" s="105"/>
      <c r="C1237" s="105"/>
      <c r="D1237" s="105"/>
      <c r="E1237" s="105"/>
      <c r="F1237" s="105"/>
      <c r="G1237" s="105"/>
      <c r="H1237" s="105"/>
      <c r="I1237" s="105"/>
      <c r="J1237" s="105"/>
      <c r="K1237" s="105"/>
      <c r="L1237" s="105"/>
      <c r="M1237" s="105"/>
      <c r="N1237" s="105"/>
    </row>
    <row r="1238" spans="1:14" x14ac:dyDescent="0.25">
      <c r="A1238" s="105"/>
      <c r="B1238" s="105"/>
      <c r="C1238" s="105"/>
      <c r="D1238" s="105"/>
      <c r="E1238" s="105"/>
      <c r="F1238" s="105"/>
      <c r="G1238" s="105"/>
      <c r="H1238" s="105"/>
      <c r="I1238" s="105"/>
      <c r="J1238" s="105"/>
      <c r="K1238" s="105"/>
      <c r="L1238" s="105"/>
      <c r="M1238" s="105"/>
      <c r="N1238" s="105"/>
    </row>
    <row r="1239" spans="1:14" x14ac:dyDescent="0.25">
      <c r="A1239" s="105"/>
      <c r="B1239" s="105"/>
      <c r="C1239" s="105"/>
      <c r="D1239" s="105"/>
      <c r="E1239" s="105"/>
      <c r="F1239" s="105"/>
      <c r="G1239" s="105"/>
      <c r="H1239" s="105"/>
      <c r="I1239" s="105"/>
      <c r="J1239" s="105"/>
      <c r="K1239" s="105"/>
      <c r="L1239" s="105"/>
      <c r="M1239" s="105"/>
      <c r="N1239" s="105"/>
    </row>
    <row r="1240" spans="1:14" x14ac:dyDescent="0.25">
      <c r="A1240" s="105"/>
      <c r="B1240" s="105"/>
      <c r="C1240" s="105"/>
      <c r="D1240" s="105"/>
      <c r="E1240" s="105"/>
      <c r="F1240" s="105"/>
      <c r="G1240" s="105"/>
      <c r="H1240" s="105"/>
      <c r="I1240" s="105"/>
      <c r="J1240" s="105"/>
      <c r="K1240" s="105"/>
      <c r="L1240" s="105"/>
      <c r="M1240" s="105"/>
      <c r="N1240" s="105"/>
    </row>
    <row r="1241" spans="1:14" x14ac:dyDescent="0.25">
      <c r="A1241" s="105"/>
      <c r="B1241" s="105"/>
      <c r="C1241" s="105"/>
      <c r="D1241" s="105"/>
      <c r="E1241" s="105"/>
      <c r="F1241" s="105"/>
      <c r="G1241" s="105"/>
      <c r="H1241" s="105"/>
      <c r="I1241" s="105"/>
      <c r="J1241" s="105"/>
      <c r="K1241" s="105"/>
      <c r="L1241" s="105"/>
      <c r="M1241" s="105"/>
      <c r="N1241" s="105"/>
    </row>
    <row r="1242" spans="1:14" x14ac:dyDescent="0.25">
      <c r="A1242" s="105"/>
      <c r="B1242" s="105"/>
      <c r="C1242" s="105"/>
      <c r="D1242" s="105"/>
      <c r="E1242" s="105"/>
      <c r="F1242" s="105"/>
      <c r="G1242" s="105"/>
      <c r="H1242" s="105"/>
      <c r="I1242" s="105"/>
      <c r="J1242" s="105"/>
      <c r="K1242" s="105"/>
      <c r="L1242" s="105"/>
      <c r="M1242" s="105"/>
      <c r="N1242" s="105"/>
    </row>
    <row r="1243" spans="1:14" x14ac:dyDescent="0.25">
      <c r="A1243" s="105"/>
      <c r="B1243" s="105"/>
      <c r="C1243" s="105"/>
      <c r="D1243" s="105"/>
      <c r="E1243" s="105"/>
      <c r="F1243" s="105"/>
      <c r="G1243" s="105"/>
      <c r="H1243" s="105"/>
      <c r="I1243" s="105"/>
      <c r="J1243" s="105"/>
      <c r="K1243" s="105"/>
      <c r="L1243" s="105"/>
      <c r="M1243" s="105"/>
      <c r="N1243" s="105"/>
    </row>
    <row r="1244" spans="1:14" x14ac:dyDescent="0.25">
      <c r="A1244" s="105"/>
      <c r="B1244" s="105"/>
      <c r="C1244" s="105"/>
      <c r="D1244" s="105"/>
      <c r="E1244" s="105"/>
      <c r="F1244" s="105"/>
      <c r="G1244" s="105"/>
      <c r="H1244" s="105"/>
      <c r="I1244" s="105"/>
      <c r="J1244" s="105"/>
      <c r="K1244" s="105"/>
      <c r="L1244" s="105"/>
      <c r="M1244" s="105"/>
      <c r="N1244" s="105"/>
    </row>
    <row r="1245" spans="1:14" x14ac:dyDescent="0.25">
      <c r="A1245" s="105"/>
      <c r="B1245" s="105"/>
      <c r="C1245" s="105"/>
      <c r="D1245" s="105"/>
      <c r="E1245" s="105"/>
      <c r="F1245" s="105"/>
      <c r="G1245" s="105"/>
      <c r="H1245" s="105"/>
      <c r="I1245" s="105"/>
      <c r="J1245" s="105"/>
      <c r="K1245" s="105"/>
      <c r="L1245" s="105"/>
      <c r="M1245" s="105"/>
      <c r="N1245" s="105"/>
    </row>
    <row r="1246" spans="1:14" x14ac:dyDescent="0.25">
      <c r="A1246" s="105"/>
      <c r="B1246" s="105"/>
      <c r="C1246" s="105"/>
      <c r="D1246" s="105"/>
      <c r="E1246" s="105"/>
      <c r="F1246" s="105"/>
      <c r="G1246" s="105"/>
      <c r="H1246" s="105"/>
      <c r="I1246" s="105"/>
      <c r="J1246" s="105"/>
      <c r="K1246" s="105"/>
      <c r="L1246" s="105"/>
      <c r="M1246" s="105"/>
      <c r="N1246" s="105"/>
    </row>
    <row r="1247" spans="1:14" x14ac:dyDescent="0.25">
      <c r="A1247" s="105"/>
      <c r="B1247" s="105"/>
      <c r="C1247" s="105"/>
      <c r="D1247" s="105"/>
      <c r="E1247" s="105"/>
      <c r="F1247" s="105"/>
      <c r="G1247" s="105"/>
      <c r="H1247" s="105"/>
      <c r="I1247" s="105"/>
      <c r="J1247" s="105"/>
      <c r="K1247" s="105"/>
      <c r="L1247" s="105"/>
      <c r="M1247" s="105"/>
      <c r="N1247" s="105"/>
    </row>
    <row r="1248" spans="1:14" x14ac:dyDescent="0.25">
      <c r="A1248" s="105"/>
      <c r="B1248" s="105"/>
      <c r="C1248" s="105"/>
      <c r="D1248" s="105"/>
      <c r="E1248" s="105"/>
      <c r="F1248" s="105"/>
      <c r="G1248" s="105"/>
      <c r="H1248" s="105"/>
      <c r="I1248" s="105"/>
      <c r="J1248" s="105"/>
      <c r="K1248" s="105"/>
      <c r="L1248" s="105"/>
      <c r="M1248" s="105"/>
      <c r="N1248" s="105"/>
    </row>
    <row r="1249" spans="1:14" x14ac:dyDescent="0.25">
      <c r="A1249" s="105"/>
      <c r="B1249" s="105"/>
      <c r="C1249" s="105"/>
      <c r="D1249" s="105"/>
      <c r="E1249" s="105"/>
      <c r="F1249" s="105"/>
      <c r="G1249" s="105"/>
      <c r="H1249" s="105"/>
      <c r="I1249" s="105"/>
      <c r="J1249" s="105"/>
      <c r="K1249" s="105"/>
      <c r="L1249" s="105"/>
      <c r="M1249" s="105"/>
      <c r="N1249" s="105"/>
    </row>
    <row r="1250" spans="1:14" x14ac:dyDescent="0.25">
      <c r="A1250" s="105"/>
      <c r="B1250" s="105"/>
      <c r="C1250" s="105"/>
      <c r="D1250" s="105"/>
      <c r="E1250" s="105"/>
      <c r="F1250" s="105"/>
      <c r="G1250" s="105"/>
      <c r="H1250" s="105"/>
      <c r="I1250" s="105"/>
      <c r="J1250" s="105"/>
      <c r="K1250" s="105"/>
      <c r="L1250" s="105"/>
      <c r="M1250" s="105"/>
      <c r="N1250" s="105"/>
    </row>
    <row r="1251" spans="1:14" x14ac:dyDescent="0.25">
      <c r="A1251" s="105"/>
      <c r="B1251" s="105"/>
      <c r="C1251" s="105"/>
      <c r="D1251" s="105"/>
      <c r="E1251" s="105"/>
      <c r="F1251" s="105"/>
      <c r="G1251" s="105"/>
      <c r="H1251" s="105"/>
      <c r="I1251" s="105"/>
      <c r="J1251" s="105"/>
      <c r="K1251" s="105"/>
      <c r="L1251" s="105"/>
      <c r="M1251" s="105"/>
      <c r="N1251" s="105"/>
    </row>
    <row r="1252" spans="1:14" x14ac:dyDescent="0.25">
      <c r="A1252" s="105"/>
      <c r="B1252" s="105"/>
      <c r="C1252" s="105"/>
      <c r="D1252" s="105"/>
      <c r="E1252" s="105"/>
      <c r="F1252" s="105"/>
      <c r="G1252" s="105"/>
      <c r="H1252" s="105"/>
      <c r="I1252" s="105"/>
      <c r="J1252" s="105"/>
      <c r="K1252" s="105"/>
      <c r="L1252" s="105"/>
      <c r="M1252" s="105"/>
      <c r="N1252" s="105"/>
    </row>
    <row r="1253" spans="1:14" x14ac:dyDescent="0.25">
      <c r="A1253" s="105"/>
      <c r="B1253" s="105"/>
      <c r="C1253" s="105"/>
      <c r="D1253" s="105"/>
      <c r="E1253" s="105"/>
      <c r="F1253" s="105"/>
      <c r="G1253" s="105"/>
      <c r="H1253" s="105"/>
      <c r="I1253" s="105"/>
      <c r="J1253" s="105"/>
      <c r="K1253" s="105"/>
      <c r="L1253" s="105"/>
      <c r="M1253" s="105"/>
      <c r="N1253" s="105"/>
    </row>
    <row r="1254" spans="1:14" x14ac:dyDescent="0.25">
      <c r="A1254" s="105"/>
      <c r="B1254" s="105"/>
      <c r="C1254" s="105"/>
      <c r="D1254" s="105"/>
      <c r="E1254" s="105"/>
      <c r="F1254" s="105"/>
      <c r="G1254" s="105"/>
      <c r="H1254" s="105"/>
      <c r="I1254" s="105"/>
      <c r="J1254" s="105"/>
      <c r="K1254" s="105"/>
      <c r="L1254" s="105"/>
      <c r="M1254" s="105"/>
      <c r="N1254" s="105"/>
    </row>
    <row r="1255" spans="1:14" x14ac:dyDescent="0.25">
      <c r="A1255" s="105"/>
      <c r="B1255" s="105"/>
      <c r="C1255" s="105"/>
      <c r="D1255" s="105"/>
      <c r="E1255" s="105"/>
      <c r="F1255" s="105"/>
      <c r="G1255" s="105"/>
      <c r="H1255" s="105"/>
      <c r="I1255" s="105"/>
      <c r="J1255" s="105"/>
      <c r="K1255" s="105"/>
      <c r="L1255" s="105"/>
      <c r="M1255" s="105"/>
      <c r="N1255" s="105"/>
    </row>
    <row r="1256" spans="1:14" x14ac:dyDescent="0.25">
      <c r="A1256" s="105"/>
      <c r="B1256" s="105"/>
      <c r="C1256" s="105"/>
      <c r="D1256" s="105"/>
      <c r="E1256" s="105"/>
      <c r="F1256" s="105"/>
      <c r="G1256" s="105"/>
      <c r="H1256" s="105"/>
      <c r="I1256" s="105"/>
      <c r="J1256" s="105"/>
      <c r="K1256" s="105"/>
      <c r="L1256" s="105"/>
      <c r="M1256" s="105"/>
      <c r="N1256" s="105"/>
    </row>
    <row r="1257" spans="1:14" x14ac:dyDescent="0.25">
      <c r="A1257" s="105"/>
      <c r="B1257" s="105"/>
      <c r="C1257" s="105"/>
      <c r="D1257" s="105"/>
      <c r="E1257" s="105"/>
      <c r="F1257" s="105"/>
      <c r="G1257" s="105"/>
      <c r="H1257" s="105"/>
      <c r="I1257" s="105"/>
      <c r="J1257" s="105"/>
      <c r="K1257" s="105"/>
      <c r="L1257" s="105"/>
      <c r="M1257" s="105"/>
      <c r="N1257" s="105"/>
    </row>
    <row r="1258" spans="1:14" x14ac:dyDescent="0.25">
      <c r="A1258" s="105"/>
      <c r="B1258" s="105"/>
      <c r="C1258" s="105"/>
      <c r="D1258" s="105"/>
      <c r="E1258" s="105"/>
      <c r="F1258" s="105"/>
      <c r="G1258" s="105"/>
      <c r="H1258" s="105"/>
      <c r="I1258" s="105"/>
      <c r="J1258" s="105"/>
      <c r="K1258" s="105"/>
      <c r="L1258" s="105"/>
      <c r="M1258" s="105"/>
      <c r="N1258" s="105"/>
    </row>
    <row r="1259" spans="1:14" x14ac:dyDescent="0.25">
      <c r="A1259" s="105"/>
      <c r="B1259" s="105"/>
      <c r="C1259" s="105"/>
      <c r="D1259" s="105"/>
      <c r="E1259" s="105"/>
      <c r="F1259" s="105"/>
      <c r="G1259" s="105"/>
      <c r="H1259" s="105"/>
      <c r="I1259" s="105"/>
      <c r="J1259" s="105"/>
      <c r="K1259" s="105"/>
      <c r="L1259" s="105"/>
      <c r="M1259" s="105"/>
      <c r="N1259" s="105"/>
    </row>
    <row r="1260" spans="1:14" x14ac:dyDescent="0.25">
      <c r="A1260" s="105"/>
      <c r="B1260" s="105"/>
      <c r="C1260" s="105"/>
      <c r="D1260" s="105"/>
      <c r="E1260" s="105"/>
      <c r="F1260" s="105"/>
      <c r="G1260" s="105"/>
      <c r="H1260" s="105"/>
      <c r="I1260" s="105"/>
      <c r="J1260" s="105"/>
      <c r="K1260" s="105"/>
      <c r="L1260" s="105"/>
      <c r="M1260" s="105"/>
      <c r="N1260" s="105"/>
    </row>
    <row r="1261" spans="1:14" x14ac:dyDescent="0.25">
      <c r="A1261" s="105"/>
      <c r="B1261" s="105"/>
      <c r="C1261" s="105"/>
      <c r="D1261" s="105"/>
      <c r="E1261" s="105"/>
      <c r="F1261" s="105"/>
      <c r="G1261" s="105"/>
      <c r="H1261" s="105"/>
      <c r="I1261" s="105"/>
      <c r="J1261" s="105"/>
      <c r="K1261" s="105"/>
      <c r="L1261" s="105"/>
      <c r="M1261" s="105"/>
      <c r="N1261" s="105"/>
    </row>
    <row r="1262" spans="1:14" x14ac:dyDescent="0.25">
      <c r="A1262" s="105"/>
      <c r="B1262" s="105"/>
      <c r="C1262" s="105"/>
      <c r="D1262" s="105"/>
      <c r="E1262" s="105"/>
      <c r="F1262" s="105"/>
      <c r="G1262" s="105"/>
      <c r="H1262" s="105"/>
      <c r="I1262" s="105"/>
      <c r="J1262" s="105"/>
      <c r="K1262" s="105"/>
      <c r="L1262" s="105"/>
      <c r="M1262" s="105"/>
      <c r="N1262" s="105"/>
    </row>
    <row r="1263" spans="1:14" x14ac:dyDescent="0.25">
      <c r="A1263" s="105"/>
      <c r="B1263" s="105"/>
      <c r="C1263" s="105"/>
      <c r="D1263" s="105"/>
      <c r="E1263" s="105"/>
      <c r="F1263" s="105"/>
      <c r="G1263" s="105"/>
      <c r="H1263" s="105"/>
      <c r="I1263" s="105"/>
      <c r="J1263" s="105"/>
      <c r="K1263" s="105"/>
      <c r="L1263" s="105"/>
      <c r="M1263" s="105"/>
      <c r="N1263" s="105"/>
    </row>
    <row r="1264" spans="1:14" x14ac:dyDescent="0.25">
      <c r="A1264" s="105"/>
      <c r="B1264" s="105"/>
      <c r="C1264" s="105"/>
      <c r="D1264" s="105"/>
      <c r="E1264" s="105"/>
      <c r="F1264" s="105"/>
      <c r="G1264" s="105"/>
      <c r="H1264" s="105"/>
      <c r="I1264" s="105"/>
      <c r="J1264" s="105"/>
      <c r="K1264" s="105"/>
      <c r="L1264" s="105"/>
      <c r="M1264" s="105"/>
      <c r="N1264" s="105"/>
    </row>
    <row r="1265" spans="1:14" x14ac:dyDescent="0.25">
      <c r="A1265" s="105"/>
      <c r="B1265" s="105"/>
      <c r="C1265" s="105"/>
      <c r="D1265" s="105"/>
      <c r="E1265" s="105"/>
      <c r="F1265" s="105"/>
      <c r="G1265" s="105"/>
      <c r="H1265" s="105"/>
      <c r="I1265" s="105"/>
      <c r="J1265" s="105"/>
      <c r="K1265" s="105"/>
      <c r="L1265" s="105"/>
      <c r="M1265" s="105"/>
      <c r="N1265" s="105"/>
    </row>
    <row r="1266" spans="1:14" x14ac:dyDescent="0.25">
      <c r="A1266" s="105"/>
      <c r="B1266" s="105"/>
      <c r="C1266" s="105"/>
      <c r="D1266" s="105"/>
      <c r="E1266" s="105"/>
      <c r="F1266" s="105"/>
      <c r="G1266" s="105"/>
      <c r="H1266" s="105"/>
      <c r="I1266" s="105"/>
      <c r="J1266" s="105"/>
      <c r="K1266" s="105"/>
      <c r="L1266" s="105"/>
      <c r="M1266" s="105"/>
      <c r="N1266" s="105"/>
    </row>
    <row r="1267" spans="1:14" x14ac:dyDescent="0.25">
      <c r="A1267" s="105"/>
      <c r="B1267" s="105"/>
      <c r="C1267" s="105"/>
      <c r="D1267" s="105"/>
      <c r="E1267" s="105"/>
      <c r="F1267" s="105"/>
      <c r="G1267" s="105"/>
      <c r="H1267" s="105"/>
      <c r="I1267" s="105"/>
      <c r="J1267" s="105"/>
      <c r="K1267" s="105"/>
      <c r="L1267" s="105"/>
      <c r="M1267" s="105"/>
      <c r="N1267" s="105"/>
    </row>
    <row r="1268" spans="1:14" x14ac:dyDescent="0.25">
      <c r="A1268" s="105"/>
      <c r="B1268" s="105"/>
      <c r="C1268" s="105"/>
      <c r="D1268" s="105"/>
      <c r="E1268" s="105"/>
      <c r="F1268" s="105"/>
      <c r="G1268" s="105"/>
      <c r="H1268" s="105"/>
      <c r="I1268" s="105"/>
      <c r="J1268" s="105"/>
      <c r="K1268" s="105"/>
      <c r="L1268" s="105"/>
      <c r="M1268" s="105"/>
      <c r="N1268" s="105"/>
    </row>
    <row r="1269" spans="1:14" x14ac:dyDescent="0.25">
      <c r="A1269" s="105"/>
      <c r="B1269" s="105"/>
      <c r="C1269" s="105"/>
      <c r="D1269" s="105"/>
      <c r="E1269" s="105"/>
      <c r="F1269" s="105"/>
      <c r="G1269" s="105"/>
      <c r="H1269" s="105"/>
      <c r="I1269" s="105"/>
      <c r="J1269" s="105"/>
      <c r="K1269" s="105"/>
      <c r="L1269" s="105"/>
      <c r="M1269" s="105"/>
      <c r="N1269" s="105"/>
    </row>
    <row r="1270" spans="1:14" x14ac:dyDescent="0.25">
      <c r="A1270" s="105"/>
      <c r="B1270" s="105"/>
      <c r="C1270" s="105"/>
      <c r="D1270" s="105"/>
      <c r="E1270" s="105"/>
      <c r="F1270" s="105"/>
      <c r="G1270" s="105"/>
      <c r="H1270" s="105"/>
      <c r="I1270" s="105"/>
      <c r="J1270" s="105"/>
      <c r="K1270" s="105"/>
      <c r="L1270" s="105"/>
      <c r="M1270" s="105"/>
      <c r="N1270" s="105"/>
    </row>
    <row r="1271" spans="1:14" x14ac:dyDescent="0.25">
      <c r="A1271" s="105"/>
      <c r="B1271" s="105"/>
      <c r="C1271" s="105"/>
      <c r="D1271" s="105"/>
      <c r="E1271" s="105"/>
      <c r="F1271" s="105"/>
      <c r="G1271" s="105"/>
      <c r="H1271" s="105"/>
      <c r="I1271" s="105"/>
      <c r="J1271" s="105"/>
      <c r="K1271" s="105"/>
      <c r="L1271" s="105"/>
      <c r="M1271" s="105"/>
      <c r="N1271" s="105"/>
    </row>
    <row r="1272" spans="1:14" x14ac:dyDescent="0.25">
      <c r="A1272" s="105"/>
      <c r="B1272" s="105"/>
      <c r="C1272" s="105"/>
      <c r="D1272" s="105"/>
      <c r="E1272" s="105"/>
      <c r="F1272" s="105"/>
      <c r="G1272" s="105"/>
      <c r="H1272" s="105"/>
      <c r="I1272" s="105"/>
      <c r="J1272" s="105"/>
      <c r="K1272" s="105"/>
      <c r="L1272" s="105"/>
      <c r="M1272" s="105"/>
      <c r="N1272" s="105"/>
    </row>
    <row r="1273" spans="1:14" x14ac:dyDescent="0.25">
      <c r="A1273" s="105"/>
      <c r="B1273" s="105"/>
      <c r="C1273" s="105"/>
      <c r="D1273" s="105"/>
      <c r="E1273" s="105"/>
      <c r="F1273" s="105"/>
      <c r="G1273" s="105"/>
      <c r="H1273" s="105"/>
      <c r="I1273" s="105"/>
      <c r="J1273" s="105"/>
      <c r="K1273" s="105"/>
      <c r="L1273" s="105"/>
      <c r="M1273" s="105"/>
      <c r="N1273" s="105"/>
    </row>
    <row r="1274" spans="1:14" x14ac:dyDescent="0.25">
      <c r="A1274" s="105"/>
      <c r="B1274" s="105"/>
      <c r="C1274" s="105"/>
      <c r="D1274" s="105"/>
      <c r="E1274" s="105"/>
      <c r="F1274" s="105"/>
      <c r="G1274" s="105"/>
      <c r="H1274" s="105"/>
      <c r="I1274" s="105"/>
      <c r="J1274" s="105"/>
      <c r="K1274" s="105"/>
      <c r="L1274" s="105"/>
      <c r="M1274" s="105"/>
      <c r="N1274" s="105"/>
    </row>
    <row r="1275" spans="1:14" x14ac:dyDescent="0.25">
      <c r="A1275" s="105"/>
      <c r="B1275" s="105"/>
      <c r="C1275" s="105"/>
      <c r="D1275" s="105"/>
      <c r="E1275" s="105"/>
      <c r="F1275" s="105"/>
      <c r="G1275" s="105"/>
      <c r="H1275" s="105"/>
      <c r="I1275" s="105"/>
      <c r="J1275" s="105"/>
      <c r="K1275" s="105"/>
      <c r="L1275" s="105"/>
      <c r="M1275" s="105"/>
      <c r="N1275" s="105"/>
    </row>
    <row r="1276" spans="1:14" x14ac:dyDescent="0.25">
      <c r="A1276" s="105"/>
      <c r="B1276" s="105"/>
      <c r="C1276" s="105"/>
      <c r="D1276" s="105"/>
      <c r="E1276" s="105"/>
      <c r="F1276" s="105"/>
      <c r="G1276" s="105"/>
      <c r="H1276" s="105"/>
      <c r="I1276" s="105"/>
      <c r="J1276" s="105"/>
      <c r="K1276" s="105"/>
      <c r="L1276" s="105"/>
      <c r="M1276" s="105"/>
      <c r="N1276" s="105"/>
    </row>
    <row r="1277" spans="1:14" x14ac:dyDescent="0.25">
      <c r="A1277" s="105"/>
      <c r="B1277" s="105"/>
      <c r="C1277" s="105"/>
      <c r="D1277" s="105"/>
      <c r="E1277" s="105"/>
      <c r="F1277" s="105"/>
      <c r="G1277" s="105"/>
      <c r="H1277" s="105"/>
      <c r="I1277" s="105"/>
      <c r="J1277" s="105"/>
      <c r="K1277" s="105"/>
      <c r="L1277" s="105"/>
      <c r="M1277" s="105"/>
      <c r="N1277" s="105"/>
    </row>
    <row r="1278" spans="1:14" x14ac:dyDescent="0.25">
      <c r="A1278" s="105"/>
      <c r="B1278" s="105"/>
      <c r="C1278" s="105"/>
      <c r="D1278" s="105"/>
      <c r="E1278" s="105"/>
      <c r="F1278" s="105"/>
      <c r="G1278" s="105"/>
      <c r="H1278" s="105"/>
      <c r="I1278" s="105"/>
      <c r="J1278" s="105"/>
      <c r="K1278" s="105"/>
      <c r="L1278" s="105"/>
      <c r="M1278" s="105"/>
      <c r="N1278" s="105"/>
    </row>
    <row r="1279" spans="1:14" x14ac:dyDescent="0.25">
      <c r="A1279" s="105"/>
      <c r="B1279" s="105"/>
      <c r="C1279" s="105"/>
      <c r="D1279" s="105"/>
      <c r="E1279" s="105"/>
      <c r="F1279" s="105"/>
      <c r="G1279" s="105"/>
      <c r="H1279" s="105"/>
      <c r="I1279" s="105"/>
      <c r="J1279" s="105"/>
      <c r="K1279" s="105"/>
      <c r="L1279" s="105"/>
      <c r="M1279" s="105"/>
      <c r="N1279" s="105"/>
    </row>
    <row r="1280" spans="1:14" x14ac:dyDescent="0.25">
      <c r="A1280" s="105"/>
      <c r="B1280" s="105"/>
      <c r="C1280" s="105"/>
      <c r="D1280" s="105"/>
      <c r="E1280" s="105"/>
      <c r="F1280" s="105"/>
      <c r="G1280" s="105"/>
      <c r="H1280" s="105"/>
      <c r="I1280" s="105"/>
      <c r="J1280" s="105"/>
      <c r="K1280" s="105"/>
      <c r="L1280" s="105"/>
      <c r="M1280" s="105"/>
      <c r="N1280" s="105"/>
    </row>
    <row r="1281" spans="1:14" x14ac:dyDescent="0.25">
      <c r="A1281" s="105"/>
      <c r="B1281" s="105"/>
      <c r="C1281" s="105"/>
      <c r="D1281" s="105"/>
      <c r="E1281" s="105"/>
      <c r="F1281" s="105"/>
      <c r="G1281" s="105"/>
      <c r="H1281" s="105"/>
      <c r="I1281" s="105"/>
      <c r="J1281" s="105"/>
      <c r="K1281" s="105"/>
      <c r="L1281" s="105"/>
      <c r="M1281" s="105"/>
      <c r="N1281" s="105"/>
    </row>
    <row r="1282" spans="1:14" x14ac:dyDescent="0.25">
      <c r="A1282" s="105"/>
      <c r="B1282" s="105"/>
      <c r="C1282" s="105"/>
      <c r="D1282" s="105"/>
      <c r="E1282" s="105"/>
      <c r="F1282" s="105"/>
      <c r="G1282" s="105"/>
      <c r="H1282" s="105"/>
      <c r="I1282" s="105"/>
      <c r="J1282" s="105"/>
      <c r="K1282" s="105"/>
      <c r="L1282" s="105"/>
      <c r="M1282" s="105"/>
      <c r="N1282" s="105"/>
    </row>
    <row r="1283" spans="1:14" x14ac:dyDescent="0.25">
      <c r="A1283" s="105"/>
      <c r="B1283" s="105"/>
      <c r="C1283" s="105"/>
      <c r="D1283" s="105"/>
      <c r="E1283" s="105"/>
      <c r="F1283" s="105"/>
      <c r="G1283" s="105"/>
      <c r="H1283" s="105"/>
      <c r="I1283" s="105"/>
      <c r="J1283" s="105"/>
      <c r="K1283" s="105"/>
      <c r="L1283" s="105"/>
      <c r="M1283" s="105"/>
      <c r="N1283" s="105"/>
    </row>
    <row r="1284" spans="1:14" x14ac:dyDescent="0.25">
      <c r="A1284" s="105"/>
      <c r="B1284" s="105"/>
      <c r="C1284" s="105"/>
      <c r="D1284" s="105"/>
      <c r="E1284" s="105"/>
      <c r="F1284" s="105"/>
      <c r="G1284" s="105"/>
      <c r="H1284" s="105"/>
      <c r="I1284" s="105"/>
      <c r="J1284" s="105"/>
      <c r="K1284" s="105"/>
      <c r="L1284" s="105"/>
      <c r="M1284" s="105"/>
      <c r="N1284" s="105"/>
    </row>
    <row r="1285" spans="1:14" x14ac:dyDescent="0.25">
      <c r="A1285" s="105"/>
      <c r="B1285" s="105"/>
      <c r="C1285" s="105"/>
      <c r="D1285" s="105"/>
      <c r="E1285" s="105"/>
      <c r="F1285" s="105"/>
      <c r="G1285" s="105"/>
      <c r="H1285" s="105"/>
      <c r="I1285" s="105"/>
      <c r="J1285" s="105"/>
      <c r="K1285" s="105"/>
      <c r="L1285" s="105"/>
      <c r="M1285" s="105"/>
      <c r="N1285" s="105"/>
    </row>
    <row r="1286" spans="1:14" x14ac:dyDescent="0.25">
      <c r="A1286" s="105"/>
      <c r="B1286" s="105"/>
      <c r="C1286" s="105"/>
      <c r="D1286" s="105"/>
      <c r="E1286" s="105"/>
      <c r="F1286" s="105"/>
      <c r="G1286" s="105"/>
      <c r="H1286" s="105"/>
      <c r="I1286" s="105"/>
      <c r="J1286" s="105"/>
      <c r="K1286" s="105"/>
      <c r="L1286" s="105"/>
      <c r="M1286" s="105"/>
      <c r="N1286" s="105"/>
    </row>
    <row r="1287" spans="1:14" x14ac:dyDescent="0.25">
      <c r="A1287" s="105"/>
      <c r="B1287" s="105"/>
      <c r="C1287" s="105"/>
      <c r="D1287" s="105"/>
      <c r="E1287" s="105"/>
      <c r="F1287" s="105"/>
      <c r="G1287" s="105"/>
      <c r="H1287" s="105"/>
      <c r="I1287" s="105"/>
      <c r="J1287" s="105"/>
      <c r="K1287" s="105"/>
      <c r="L1287" s="105"/>
      <c r="M1287" s="105"/>
      <c r="N1287" s="105"/>
    </row>
    <row r="1288" spans="1:14" x14ac:dyDescent="0.25">
      <c r="A1288" s="105"/>
      <c r="B1288" s="105"/>
      <c r="C1288" s="105"/>
      <c r="D1288" s="105"/>
      <c r="E1288" s="105"/>
      <c r="F1288" s="105"/>
      <c r="G1288" s="105"/>
      <c r="H1288" s="105"/>
      <c r="I1288" s="105"/>
      <c r="J1288" s="105"/>
      <c r="K1288" s="105"/>
      <c r="L1288" s="105"/>
      <c r="M1288" s="105"/>
      <c r="N1288" s="105"/>
    </row>
    <row r="1289" spans="1:14" x14ac:dyDescent="0.25">
      <c r="A1289" s="105"/>
      <c r="B1289" s="105"/>
      <c r="C1289" s="105"/>
      <c r="D1289" s="105"/>
      <c r="E1289" s="105"/>
      <c r="F1289" s="105"/>
      <c r="G1289" s="105"/>
      <c r="H1289" s="105"/>
      <c r="I1289" s="105"/>
      <c r="J1289" s="105"/>
      <c r="K1289" s="105"/>
      <c r="L1289" s="105"/>
      <c r="M1289" s="105"/>
      <c r="N1289" s="105"/>
    </row>
    <row r="1290" spans="1:14" x14ac:dyDescent="0.25">
      <c r="A1290" s="105"/>
      <c r="B1290" s="105"/>
      <c r="C1290" s="105"/>
      <c r="D1290" s="105"/>
      <c r="E1290" s="105"/>
      <c r="F1290" s="105"/>
      <c r="G1290" s="105"/>
      <c r="H1290" s="105"/>
      <c r="I1290" s="105"/>
      <c r="J1290" s="105"/>
      <c r="K1290" s="105"/>
      <c r="L1290" s="105"/>
      <c r="M1290" s="105"/>
      <c r="N1290" s="105"/>
    </row>
    <row r="1291" spans="1:14" x14ac:dyDescent="0.25">
      <c r="A1291" s="105"/>
      <c r="B1291" s="105"/>
      <c r="C1291" s="105"/>
      <c r="D1291" s="105"/>
      <c r="E1291" s="105"/>
      <c r="F1291" s="105"/>
      <c r="G1291" s="105"/>
      <c r="H1291" s="105"/>
      <c r="I1291" s="105"/>
      <c r="J1291" s="105"/>
      <c r="K1291" s="105"/>
      <c r="L1291" s="105"/>
      <c r="M1291" s="105"/>
      <c r="N1291" s="105"/>
    </row>
    <row r="1292" spans="1:14" x14ac:dyDescent="0.25">
      <c r="A1292" s="105"/>
      <c r="B1292" s="105"/>
      <c r="C1292" s="105"/>
      <c r="D1292" s="105"/>
      <c r="E1292" s="105"/>
      <c r="F1292" s="105"/>
      <c r="G1292" s="105"/>
      <c r="H1292" s="105"/>
      <c r="I1292" s="105"/>
      <c r="J1292" s="105"/>
      <c r="K1292" s="105"/>
      <c r="L1292" s="105"/>
      <c r="M1292" s="105"/>
      <c r="N1292" s="105"/>
    </row>
    <row r="1293" spans="1:14" x14ac:dyDescent="0.25">
      <c r="A1293" s="105"/>
      <c r="B1293" s="105"/>
      <c r="C1293" s="105"/>
      <c r="D1293" s="105"/>
      <c r="E1293" s="105"/>
      <c r="F1293" s="105"/>
      <c r="G1293" s="105"/>
      <c r="H1293" s="105"/>
      <c r="I1293" s="105"/>
      <c r="J1293" s="105"/>
      <c r="K1293" s="105"/>
      <c r="L1293" s="105"/>
      <c r="M1293" s="105"/>
      <c r="N1293" s="105"/>
    </row>
    <row r="1294" spans="1:14" x14ac:dyDescent="0.25">
      <c r="A1294" s="105"/>
      <c r="B1294" s="105"/>
      <c r="C1294" s="105"/>
      <c r="D1294" s="105"/>
      <c r="E1294" s="105"/>
      <c r="F1294" s="105"/>
      <c r="G1294" s="105"/>
      <c r="H1294" s="105"/>
      <c r="I1294" s="105"/>
      <c r="J1294" s="105"/>
      <c r="K1294" s="105"/>
      <c r="L1294" s="105"/>
      <c r="M1294" s="105"/>
      <c r="N1294" s="105"/>
    </row>
    <row r="1295" spans="1:14" x14ac:dyDescent="0.25">
      <c r="A1295" s="105"/>
      <c r="B1295" s="105"/>
      <c r="C1295" s="105"/>
      <c r="D1295" s="105"/>
      <c r="E1295" s="105"/>
      <c r="F1295" s="105"/>
      <c r="G1295" s="105"/>
      <c r="H1295" s="105"/>
      <c r="I1295" s="105"/>
      <c r="J1295" s="105"/>
      <c r="K1295" s="105"/>
      <c r="L1295" s="105"/>
      <c r="M1295" s="105"/>
      <c r="N1295" s="105"/>
    </row>
    <row r="1296" spans="1:14" x14ac:dyDescent="0.25">
      <c r="A1296" s="105"/>
      <c r="B1296" s="105"/>
      <c r="C1296" s="105"/>
      <c r="D1296" s="105"/>
      <c r="E1296" s="105"/>
      <c r="F1296" s="105"/>
      <c r="G1296" s="105"/>
      <c r="H1296" s="105"/>
      <c r="I1296" s="105"/>
      <c r="J1296" s="105"/>
      <c r="K1296" s="105"/>
      <c r="L1296" s="105"/>
      <c r="M1296" s="105"/>
      <c r="N1296" s="105"/>
    </row>
    <row r="1297" spans="1:14" x14ac:dyDescent="0.25">
      <c r="A1297" s="105"/>
      <c r="B1297" s="105"/>
      <c r="C1297" s="105"/>
      <c r="D1297" s="105"/>
      <c r="E1297" s="105"/>
      <c r="F1297" s="105"/>
      <c r="G1297" s="105"/>
      <c r="H1297" s="105"/>
      <c r="I1297" s="105"/>
      <c r="J1297" s="105"/>
      <c r="K1297" s="105"/>
      <c r="L1297" s="105"/>
      <c r="M1297" s="105"/>
      <c r="N1297" s="105"/>
    </row>
    <row r="1298" spans="1:14" x14ac:dyDescent="0.25">
      <c r="A1298" s="105"/>
      <c r="B1298" s="105"/>
      <c r="C1298" s="105"/>
      <c r="D1298" s="105"/>
      <c r="E1298" s="105"/>
      <c r="F1298" s="105"/>
      <c r="G1298" s="105"/>
      <c r="H1298" s="105"/>
      <c r="I1298" s="105"/>
      <c r="J1298" s="105"/>
      <c r="K1298" s="105"/>
      <c r="L1298" s="105"/>
      <c r="M1298" s="105"/>
      <c r="N1298" s="105"/>
    </row>
    <row r="1299" spans="1:14" x14ac:dyDescent="0.25">
      <c r="A1299" s="105"/>
      <c r="B1299" s="105"/>
      <c r="C1299" s="105"/>
      <c r="D1299" s="105"/>
      <c r="E1299" s="105"/>
      <c r="F1299" s="105"/>
      <c r="G1299" s="105"/>
      <c r="H1299" s="105"/>
      <c r="I1299" s="105"/>
      <c r="J1299" s="105"/>
      <c r="K1299" s="105"/>
      <c r="L1299" s="105"/>
      <c r="M1299" s="105"/>
      <c r="N1299" s="105"/>
    </row>
    <row r="1300" spans="1:14" x14ac:dyDescent="0.25">
      <c r="A1300" s="105"/>
      <c r="B1300" s="105"/>
      <c r="C1300" s="105"/>
      <c r="D1300" s="105"/>
      <c r="E1300" s="105"/>
      <c r="F1300" s="105"/>
      <c r="G1300" s="105"/>
      <c r="H1300" s="105"/>
      <c r="I1300" s="105"/>
      <c r="J1300" s="105"/>
      <c r="K1300" s="105"/>
      <c r="L1300" s="105"/>
      <c r="M1300" s="105"/>
      <c r="N1300" s="105"/>
    </row>
    <row r="1301" spans="1:14" x14ac:dyDescent="0.25">
      <c r="A1301" s="105"/>
      <c r="B1301" s="105"/>
      <c r="C1301" s="105"/>
      <c r="D1301" s="105"/>
      <c r="E1301" s="105"/>
      <c r="F1301" s="105"/>
      <c r="G1301" s="105"/>
      <c r="H1301" s="105"/>
      <c r="I1301" s="105"/>
      <c r="J1301" s="105"/>
      <c r="K1301" s="105"/>
      <c r="L1301" s="105"/>
      <c r="M1301" s="105"/>
      <c r="N1301" s="105"/>
    </row>
    <row r="1302" spans="1:14" x14ac:dyDescent="0.25">
      <c r="A1302" s="105"/>
      <c r="B1302" s="105"/>
      <c r="C1302" s="105"/>
      <c r="D1302" s="105"/>
      <c r="E1302" s="105"/>
      <c r="F1302" s="105"/>
      <c r="G1302" s="105"/>
      <c r="H1302" s="105"/>
      <c r="I1302" s="105"/>
      <c r="J1302" s="105"/>
      <c r="K1302" s="105"/>
      <c r="L1302" s="105"/>
      <c r="M1302" s="105"/>
      <c r="N1302" s="105"/>
    </row>
    <row r="1303" spans="1:14" x14ac:dyDescent="0.25">
      <c r="A1303" s="105"/>
      <c r="B1303" s="105"/>
      <c r="C1303" s="105"/>
      <c r="D1303" s="105"/>
      <c r="E1303" s="105"/>
      <c r="F1303" s="105"/>
      <c r="G1303" s="105"/>
      <c r="H1303" s="105"/>
      <c r="I1303" s="105"/>
      <c r="J1303" s="105"/>
      <c r="K1303" s="105"/>
      <c r="L1303" s="105"/>
      <c r="M1303" s="105"/>
      <c r="N1303" s="105"/>
    </row>
    <row r="1304" spans="1:14" x14ac:dyDescent="0.25">
      <c r="A1304" s="105"/>
      <c r="B1304" s="105"/>
      <c r="C1304" s="105"/>
      <c r="D1304" s="105"/>
      <c r="E1304" s="105"/>
      <c r="F1304" s="105"/>
      <c r="G1304" s="105"/>
      <c r="H1304" s="105"/>
      <c r="I1304" s="105"/>
      <c r="J1304" s="105"/>
      <c r="K1304" s="105"/>
      <c r="L1304" s="105"/>
      <c r="M1304" s="105"/>
      <c r="N1304" s="105"/>
    </row>
    <row r="1305" spans="1:14" x14ac:dyDescent="0.25">
      <c r="A1305" s="105"/>
      <c r="B1305" s="105"/>
      <c r="C1305" s="105"/>
      <c r="D1305" s="105"/>
      <c r="E1305" s="105"/>
      <c r="F1305" s="105"/>
      <c r="G1305" s="105"/>
      <c r="H1305" s="105"/>
      <c r="I1305" s="105"/>
      <c r="J1305" s="105"/>
      <c r="K1305" s="105"/>
      <c r="L1305" s="105"/>
      <c r="M1305" s="105"/>
      <c r="N1305" s="105"/>
    </row>
    <row r="1306" spans="1:14" x14ac:dyDescent="0.25">
      <c r="A1306" s="105"/>
      <c r="B1306" s="105"/>
      <c r="C1306" s="105"/>
      <c r="D1306" s="105"/>
      <c r="E1306" s="105"/>
      <c r="F1306" s="105"/>
      <c r="G1306" s="105"/>
      <c r="H1306" s="105"/>
      <c r="I1306" s="105"/>
      <c r="J1306" s="105"/>
      <c r="K1306" s="105"/>
      <c r="L1306" s="105"/>
      <c r="M1306" s="105"/>
      <c r="N1306" s="105"/>
    </row>
    <row r="1307" spans="1:14" x14ac:dyDescent="0.25">
      <c r="A1307" s="105"/>
      <c r="B1307" s="105"/>
      <c r="C1307" s="105"/>
      <c r="D1307" s="105"/>
      <c r="E1307" s="105"/>
      <c r="F1307" s="105"/>
      <c r="G1307" s="105"/>
      <c r="H1307" s="105"/>
      <c r="I1307" s="105"/>
      <c r="J1307" s="105"/>
      <c r="K1307" s="105"/>
      <c r="L1307" s="105"/>
      <c r="M1307" s="105"/>
      <c r="N1307" s="105"/>
    </row>
    <row r="1308" spans="1:14" x14ac:dyDescent="0.25">
      <c r="A1308" s="105"/>
      <c r="B1308" s="105"/>
      <c r="C1308" s="105"/>
      <c r="D1308" s="105"/>
      <c r="E1308" s="105"/>
      <c r="F1308" s="105"/>
      <c r="G1308" s="105"/>
      <c r="H1308" s="105"/>
      <c r="I1308" s="105"/>
      <c r="J1308" s="105"/>
      <c r="K1308" s="105"/>
      <c r="L1308" s="105"/>
      <c r="M1308" s="105"/>
      <c r="N1308" s="105"/>
    </row>
    <row r="1309" spans="1:14" x14ac:dyDescent="0.25">
      <c r="A1309" s="105"/>
      <c r="B1309" s="105"/>
      <c r="C1309" s="105"/>
      <c r="D1309" s="105"/>
      <c r="E1309" s="105"/>
      <c r="F1309" s="105"/>
      <c r="G1309" s="105"/>
      <c r="H1309" s="105"/>
      <c r="I1309" s="105"/>
      <c r="J1309" s="105"/>
      <c r="K1309" s="105"/>
      <c r="L1309" s="105"/>
      <c r="M1309" s="105"/>
      <c r="N1309" s="105"/>
    </row>
    <row r="1310" spans="1:14" x14ac:dyDescent="0.25">
      <c r="A1310" s="105"/>
      <c r="B1310" s="105"/>
      <c r="C1310" s="105"/>
      <c r="D1310" s="105"/>
      <c r="E1310" s="105"/>
      <c r="F1310" s="105"/>
      <c r="G1310" s="105"/>
      <c r="H1310" s="105"/>
      <c r="I1310" s="105"/>
      <c r="J1310" s="105"/>
      <c r="K1310" s="105"/>
      <c r="L1310" s="105"/>
      <c r="M1310" s="105"/>
      <c r="N1310" s="105"/>
    </row>
    <row r="1311" spans="1:14" x14ac:dyDescent="0.25">
      <c r="A1311" s="105"/>
      <c r="B1311" s="105"/>
      <c r="C1311" s="105"/>
      <c r="D1311" s="105"/>
      <c r="E1311" s="105"/>
      <c r="F1311" s="105"/>
      <c r="G1311" s="105"/>
      <c r="H1311" s="105"/>
      <c r="I1311" s="105"/>
      <c r="J1311" s="105"/>
      <c r="K1311" s="105"/>
      <c r="L1311" s="105"/>
      <c r="M1311" s="105"/>
      <c r="N1311" s="105"/>
    </row>
    <row r="1312" spans="1:14" x14ac:dyDescent="0.25">
      <c r="A1312" s="105"/>
      <c r="B1312" s="105"/>
      <c r="C1312" s="105"/>
      <c r="D1312" s="105"/>
      <c r="E1312" s="105"/>
      <c r="F1312" s="105"/>
      <c r="G1312" s="105"/>
      <c r="H1312" s="105"/>
      <c r="I1312" s="105"/>
      <c r="J1312" s="105"/>
      <c r="K1312" s="105"/>
      <c r="L1312" s="105"/>
      <c r="M1312" s="105"/>
      <c r="N1312" s="105"/>
    </row>
    <row r="1313" spans="1:14" x14ac:dyDescent="0.25">
      <c r="A1313" s="105"/>
      <c r="B1313" s="105"/>
      <c r="C1313" s="105"/>
      <c r="D1313" s="105"/>
      <c r="E1313" s="105"/>
      <c r="F1313" s="105"/>
      <c r="G1313" s="105"/>
      <c r="H1313" s="105"/>
      <c r="I1313" s="105"/>
      <c r="J1313" s="105"/>
      <c r="K1313" s="105"/>
      <c r="L1313" s="105"/>
      <c r="M1313" s="105"/>
      <c r="N1313" s="105"/>
    </row>
    <row r="1314" spans="1:14" x14ac:dyDescent="0.25">
      <c r="A1314" s="105"/>
      <c r="B1314" s="105"/>
      <c r="C1314" s="105"/>
      <c r="D1314" s="105"/>
      <c r="E1314" s="105"/>
      <c r="F1314" s="105"/>
      <c r="G1314" s="105"/>
      <c r="H1314" s="105"/>
      <c r="I1314" s="105"/>
      <c r="J1314" s="105"/>
      <c r="K1314" s="105"/>
      <c r="L1314" s="105"/>
      <c r="M1314" s="105"/>
      <c r="N1314" s="105"/>
    </row>
    <row r="1315" spans="1:14" x14ac:dyDescent="0.25">
      <c r="A1315" s="105"/>
      <c r="B1315" s="105"/>
      <c r="C1315" s="105"/>
      <c r="D1315" s="105"/>
      <c r="E1315" s="105"/>
      <c r="F1315" s="105"/>
      <c r="G1315" s="105"/>
      <c r="H1315" s="105"/>
      <c r="I1315" s="105"/>
      <c r="J1315" s="105"/>
      <c r="K1315" s="105"/>
      <c r="L1315" s="105"/>
      <c r="M1315" s="105"/>
      <c r="N1315" s="105"/>
    </row>
    <row r="1316" spans="1:14" x14ac:dyDescent="0.25">
      <c r="A1316" s="105"/>
      <c r="B1316" s="105"/>
      <c r="C1316" s="105"/>
      <c r="D1316" s="105"/>
      <c r="E1316" s="105"/>
      <c r="F1316" s="105"/>
      <c r="G1316" s="105"/>
      <c r="H1316" s="105"/>
      <c r="I1316" s="105"/>
      <c r="J1316" s="105"/>
      <c r="K1316" s="105"/>
      <c r="L1316" s="105"/>
      <c r="M1316" s="105"/>
      <c r="N1316" s="105"/>
    </row>
    <row r="1317" spans="1:14" x14ac:dyDescent="0.25">
      <c r="A1317" s="105"/>
      <c r="B1317" s="105"/>
      <c r="C1317" s="105"/>
      <c r="D1317" s="105"/>
      <c r="E1317" s="105"/>
      <c r="F1317" s="105"/>
      <c r="G1317" s="105"/>
      <c r="H1317" s="105"/>
      <c r="I1317" s="105"/>
      <c r="J1317" s="105"/>
      <c r="K1317" s="105"/>
      <c r="L1317" s="105"/>
      <c r="M1317" s="105"/>
      <c r="N1317" s="105"/>
    </row>
    <row r="1318" spans="1:14" x14ac:dyDescent="0.25">
      <c r="A1318" s="105"/>
      <c r="B1318" s="105"/>
      <c r="C1318" s="105"/>
      <c r="D1318" s="105"/>
      <c r="E1318" s="105"/>
      <c r="F1318" s="105"/>
      <c r="G1318" s="105"/>
      <c r="H1318" s="105"/>
      <c r="I1318" s="105"/>
      <c r="J1318" s="105"/>
      <c r="K1318" s="105"/>
      <c r="L1318" s="105"/>
      <c r="M1318" s="105"/>
      <c r="N1318" s="105"/>
    </row>
    <row r="1319" spans="1:14" x14ac:dyDescent="0.25">
      <c r="A1319" s="105"/>
      <c r="B1319" s="105"/>
      <c r="C1319" s="105"/>
      <c r="D1319" s="105"/>
      <c r="E1319" s="105"/>
      <c r="F1319" s="105"/>
      <c r="G1319" s="105"/>
      <c r="H1319" s="105"/>
      <c r="I1319" s="105"/>
      <c r="J1319" s="105"/>
      <c r="K1319" s="105"/>
      <c r="L1319" s="105"/>
      <c r="M1319" s="105"/>
      <c r="N1319" s="105"/>
    </row>
    <row r="1320" spans="1:14" x14ac:dyDescent="0.25">
      <c r="A1320" s="105"/>
      <c r="B1320" s="105"/>
      <c r="C1320" s="105"/>
      <c r="D1320" s="105"/>
      <c r="E1320" s="105"/>
      <c r="F1320" s="105"/>
      <c r="G1320" s="105"/>
      <c r="H1320" s="105"/>
      <c r="I1320" s="105"/>
      <c r="J1320" s="105"/>
      <c r="K1320" s="105"/>
      <c r="L1320" s="105"/>
      <c r="M1320" s="105"/>
      <c r="N1320" s="105"/>
    </row>
    <row r="1321" spans="1:14" x14ac:dyDescent="0.25">
      <c r="A1321" s="105"/>
      <c r="B1321" s="105"/>
      <c r="C1321" s="105"/>
      <c r="D1321" s="105"/>
      <c r="E1321" s="105"/>
      <c r="F1321" s="105"/>
      <c r="G1321" s="105"/>
      <c r="H1321" s="105"/>
      <c r="I1321" s="105"/>
      <c r="J1321" s="105"/>
      <c r="K1321" s="105"/>
      <c r="L1321" s="105"/>
      <c r="M1321" s="105"/>
      <c r="N1321" s="105"/>
    </row>
    <row r="1322" spans="1:14" x14ac:dyDescent="0.25">
      <c r="A1322" s="105"/>
      <c r="B1322" s="105"/>
      <c r="C1322" s="105"/>
      <c r="D1322" s="105"/>
      <c r="E1322" s="105"/>
      <c r="F1322" s="105"/>
      <c r="G1322" s="105"/>
      <c r="H1322" s="105"/>
      <c r="I1322" s="105"/>
      <c r="J1322" s="105"/>
      <c r="K1322" s="105"/>
      <c r="L1322" s="105"/>
      <c r="M1322" s="105"/>
      <c r="N1322" s="105"/>
    </row>
    <row r="1323" spans="1:14" x14ac:dyDescent="0.25">
      <c r="A1323" s="105"/>
      <c r="B1323" s="105"/>
      <c r="C1323" s="105"/>
      <c r="D1323" s="105"/>
      <c r="E1323" s="105"/>
      <c r="F1323" s="105"/>
      <c r="G1323" s="105"/>
      <c r="H1323" s="105"/>
      <c r="I1323" s="105"/>
      <c r="J1323" s="105"/>
      <c r="K1323" s="105"/>
      <c r="L1323" s="105"/>
      <c r="M1323" s="105"/>
      <c r="N1323" s="105"/>
    </row>
    <row r="1324" spans="1:14" x14ac:dyDescent="0.25">
      <c r="A1324" s="105"/>
      <c r="B1324" s="105"/>
      <c r="C1324" s="105"/>
      <c r="D1324" s="105"/>
      <c r="E1324" s="105"/>
      <c r="F1324" s="105"/>
      <c r="G1324" s="105"/>
      <c r="H1324" s="105"/>
      <c r="I1324" s="105"/>
      <c r="J1324" s="105"/>
      <c r="K1324" s="105"/>
      <c r="L1324" s="105"/>
      <c r="M1324" s="105"/>
      <c r="N1324" s="105"/>
    </row>
    <row r="1325" spans="1:14" x14ac:dyDescent="0.25">
      <c r="A1325" s="105"/>
      <c r="B1325" s="105"/>
      <c r="C1325" s="105"/>
      <c r="D1325" s="105"/>
      <c r="E1325" s="105"/>
      <c r="F1325" s="105"/>
      <c r="G1325" s="105"/>
      <c r="H1325" s="105"/>
      <c r="I1325" s="105"/>
      <c r="J1325" s="105"/>
      <c r="K1325" s="105"/>
      <c r="L1325" s="105"/>
      <c r="M1325" s="105"/>
      <c r="N1325" s="105"/>
    </row>
    <row r="1326" spans="1:14" x14ac:dyDescent="0.25">
      <c r="A1326" s="105"/>
      <c r="B1326" s="105"/>
      <c r="C1326" s="105"/>
      <c r="D1326" s="105"/>
      <c r="E1326" s="105"/>
      <c r="F1326" s="105"/>
      <c r="G1326" s="105"/>
      <c r="H1326" s="105"/>
      <c r="I1326" s="105"/>
      <c r="J1326" s="105"/>
      <c r="K1326" s="105"/>
      <c r="L1326" s="105"/>
      <c r="M1326" s="105"/>
      <c r="N1326" s="105"/>
    </row>
    <row r="1327" spans="1:14" x14ac:dyDescent="0.25">
      <c r="A1327" s="105"/>
      <c r="B1327" s="105"/>
      <c r="C1327" s="105"/>
      <c r="D1327" s="105"/>
      <c r="E1327" s="105"/>
      <c r="F1327" s="105"/>
      <c r="G1327" s="105"/>
      <c r="H1327" s="105"/>
      <c r="I1327" s="105"/>
      <c r="J1327" s="105"/>
      <c r="K1327" s="105"/>
      <c r="L1327" s="105"/>
      <c r="M1327" s="105"/>
      <c r="N1327" s="105"/>
    </row>
    <row r="1328" spans="1:14" x14ac:dyDescent="0.25">
      <c r="A1328" s="105"/>
      <c r="B1328" s="105"/>
      <c r="C1328" s="105"/>
      <c r="D1328" s="105"/>
      <c r="E1328" s="105"/>
      <c r="F1328" s="105"/>
      <c r="G1328" s="105"/>
      <c r="H1328" s="105"/>
      <c r="I1328" s="105"/>
      <c r="J1328" s="105"/>
      <c r="K1328" s="105"/>
      <c r="L1328" s="105"/>
      <c r="M1328" s="105"/>
      <c r="N1328" s="105"/>
    </row>
    <row r="1329" spans="1:14" x14ac:dyDescent="0.25">
      <c r="A1329" s="105"/>
      <c r="B1329" s="105"/>
      <c r="C1329" s="105"/>
      <c r="D1329" s="105"/>
      <c r="E1329" s="105"/>
      <c r="F1329" s="105"/>
      <c r="G1329" s="105"/>
      <c r="H1329" s="105"/>
      <c r="I1329" s="105"/>
      <c r="J1329" s="105"/>
      <c r="K1329" s="105"/>
      <c r="L1329" s="105"/>
      <c r="M1329" s="105"/>
      <c r="N1329" s="105"/>
    </row>
    <row r="1330" spans="1:14" x14ac:dyDescent="0.25">
      <c r="A1330" s="105"/>
      <c r="B1330" s="105"/>
      <c r="C1330" s="105"/>
      <c r="D1330" s="105"/>
      <c r="E1330" s="105"/>
      <c r="F1330" s="105"/>
      <c r="G1330" s="105"/>
      <c r="H1330" s="105"/>
      <c r="I1330" s="105"/>
      <c r="J1330" s="105"/>
      <c r="K1330" s="105"/>
      <c r="L1330" s="105"/>
      <c r="M1330" s="105"/>
      <c r="N1330" s="105"/>
    </row>
    <row r="1331" spans="1:14" x14ac:dyDescent="0.25">
      <c r="A1331" s="105"/>
      <c r="B1331" s="105"/>
      <c r="C1331" s="105"/>
      <c r="D1331" s="105"/>
      <c r="E1331" s="105"/>
      <c r="F1331" s="105"/>
      <c r="G1331" s="105"/>
      <c r="H1331" s="105"/>
      <c r="I1331" s="105"/>
      <c r="J1331" s="105"/>
      <c r="K1331" s="105"/>
      <c r="L1331" s="105"/>
      <c r="M1331" s="105"/>
      <c r="N1331" s="105"/>
    </row>
    <row r="1332" spans="1:14" x14ac:dyDescent="0.25">
      <c r="A1332" s="105"/>
      <c r="B1332" s="105"/>
      <c r="C1332" s="105"/>
      <c r="D1332" s="105"/>
      <c r="E1332" s="105"/>
      <c r="F1332" s="105"/>
      <c r="G1332" s="105"/>
      <c r="H1332" s="105"/>
      <c r="I1332" s="105"/>
      <c r="J1332" s="105"/>
      <c r="K1332" s="105"/>
      <c r="L1332" s="105"/>
      <c r="M1332" s="105"/>
      <c r="N1332" s="105"/>
    </row>
    <row r="1333" spans="1:14" x14ac:dyDescent="0.25">
      <c r="A1333" s="105"/>
      <c r="B1333" s="105"/>
      <c r="C1333" s="105"/>
      <c r="D1333" s="105"/>
      <c r="E1333" s="105"/>
      <c r="F1333" s="105"/>
      <c r="G1333" s="105"/>
      <c r="H1333" s="105"/>
      <c r="I1333" s="105"/>
      <c r="J1333" s="105"/>
      <c r="K1333" s="105"/>
      <c r="L1333" s="105"/>
      <c r="M1333" s="105"/>
      <c r="N1333" s="105"/>
    </row>
    <row r="1334" spans="1:14" x14ac:dyDescent="0.25">
      <c r="A1334" s="105"/>
      <c r="B1334" s="105"/>
      <c r="C1334" s="105"/>
      <c r="D1334" s="105"/>
      <c r="E1334" s="105"/>
      <c r="F1334" s="105"/>
      <c r="G1334" s="105"/>
      <c r="H1334" s="105"/>
      <c r="I1334" s="105"/>
      <c r="J1334" s="105"/>
      <c r="K1334" s="105"/>
      <c r="L1334" s="105"/>
      <c r="M1334" s="105"/>
      <c r="N1334" s="105"/>
    </row>
    <row r="1335" spans="1:14" x14ac:dyDescent="0.25">
      <c r="A1335" s="105"/>
      <c r="B1335" s="105"/>
      <c r="C1335" s="105"/>
      <c r="D1335" s="105"/>
      <c r="E1335" s="105"/>
      <c r="F1335" s="105"/>
      <c r="G1335" s="105"/>
      <c r="H1335" s="105"/>
      <c r="I1335" s="105"/>
      <c r="J1335" s="105"/>
      <c r="K1335" s="105"/>
      <c r="L1335" s="105"/>
      <c r="M1335" s="105"/>
      <c r="N1335" s="105"/>
    </row>
    <row r="1336" spans="1:14" x14ac:dyDescent="0.25">
      <c r="A1336" s="105"/>
      <c r="B1336" s="105"/>
      <c r="C1336" s="105"/>
      <c r="D1336" s="105"/>
      <c r="E1336" s="105"/>
      <c r="F1336" s="105"/>
      <c r="G1336" s="105"/>
      <c r="H1336" s="105"/>
      <c r="I1336" s="105"/>
      <c r="J1336" s="105"/>
      <c r="K1336" s="105"/>
      <c r="L1336" s="105"/>
      <c r="M1336" s="105"/>
      <c r="N1336" s="105"/>
    </row>
    <row r="1337" spans="1:14" x14ac:dyDescent="0.25">
      <c r="A1337" s="105"/>
      <c r="B1337" s="105"/>
      <c r="C1337" s="105"/>
      <c r="D1337" s="105"/>
      <c r="E1337" s="105"/>
      <c r="F1337" s="105"/>
      <c r="G1337" s="105"/>
      <c r="H1337" s="105"/>
      <c r="I1337" s="105"/>
      <c r="J1337" s="105"/>
      <c r="K1337" s="105"/>
      <c r="L1337" s="105"/>
      <c r="M1337" s="105"/>
      <c r="N1337" s="105"/>
    </row>
    <row r="1338" spans="1:14" x14ac:dyDescent="0.25">
      <c r="A1338" s="105"/>
      <c r="B1338" s="105"/>
      <c r="C1338" s="105"/>
      <c r="D1338" s="105"/>
      <c r="E1338" s="105"/>
      <c r="F1338" s="105"/>
      <c r="G1338" s="105"/>
      <c r="H1338" s="105"/>
      <c r="I1338" s="105"/>
      <c r="J1338" s="105"/>
      <c r="K1338" s="105"/>
      <c r="L1338" s="105"/>
      <c r="M1338" s="105"/>
      <c r="N1338" s="105"/>
    </row>
    <row r="1339" spans="1:14" x14ac:dyDescent="0.25">
      <c r="A1339" s="105"/>
      <c r="B1339" s="105"/>
      <c r="C1339" s="105"/>
      <c r="D1339" s="105"/>
      <c r="E1339" s="105"/>
      <c r="F1339" s="105"/>
      <c r="G1339" s="105"/>
      <c r="H1339" s="105"/>
      <c r="I1339" s="105"/>
      <c r="J1339" s="105"/>
      <c r="K1339" s="105"/>
      <c r="L1339" s="105"/>
      <c r="M1339" s="105"/>
      <c r="N1339" s="105"/>
    </row>
    <row r="1340" spans="1:14" x14ac:dyDescent="0.25">
      <c r="A1340" s="105"/>
      <c r="B1340" s="105"/>
      <c r="C1340" s="105"/>
      <c r="D1340" s="105"/>
      <c r="E1340" s="105"/>
      <c r="F1340" s="105"/>
      <c r="G1340" s="105"/>
      <c r="H1340" s="105"/>
      <c r="I1340" s="105"/>
      <c r="J1340" s="105"/>
      <c r="K1340" s="105"/>
      <c r="L1340" s="105"/>
      <c r="M1340" s="105"/>
      <c r="N1340" s="105"/>
    </row>
    <row r="1341" spans="1:14" x14ac:dyDescent="0.25">
      <c r="A1341" s="105"/>
      <c r="B1341" s="105"/>
      <c r="C1341" s="105"/>
      <c r="D1341" s="105"/>
      <c r="E1341" s="105"/>
      <c r="F1341" s="105"/>
      <c r="G1341" s="105"/>
      <c r="H1341" s="105"/>
      <c r="I1341" s="105"/>
      <c r="J1341" s="105"/>
      <c r="K1341" s="105"/>
      <c r="L1341" s="105"/>
      <c r="M1341" s="105"/>
      <c r="N1341" s="105"/>
    </row>
    <row r="1342" spans="1:14" x14ac:dyDescent="0.25">
      <c r="A1342" s="105"/>
      <c r="B1342" s="105"/>
      <c r="C1342" s="105"/>
      <c r="D1342" s="105"/>
      <c r="E1342" s="105"/>
      <c r="F1342" s="105"/>
      <c r="G1342" s="105"/>
      <c r="H1342" s="105"/>
      <c r="I1342" s="105"/>
      <c r="J1342" s="105"/>
      <c r="K1342" s="105"/>
      <c r="L1342" s="105"/>
      <c r="M1342" s="105"/>
      <c r="N1342" s="105"/>
    </row>
    <row r="1343" spans="1:14" x14ac:dyDescent="0.25">
      <c r="A1343" s="105"/>
      <c r="B1343" s="105"/>
      <c r="C1343" s="105"/>
      <c r="D1343" s="105"/>
      <c r="E1343" s="105"/>
      <c r="F1343" s="105"/>
      <c r="G1343" s="105"/>
      <c r="H1343" s="105"/>
      <c r="I1343" s="105"/>
      <c r="J1343" s="105"/>
      <c r="K1343" s="105"/>
      <c r="L1343" s="105"/>
      <c r="M1343" s="105"/>
      <c r="N1343" s="105"/>
    </row>
    <row r="1344" spans="1:14" x14ac:dyDescent="0.25">
      <c r="A1344" s="105"/>
      <c r="B1344" s="105"/>
      <c r="C1344" s="105"/>
      <c r="D1344" s="105"/>
      <c r="E1344" s="105"/>
      <c r="F1344" s="105"/>
      <c r="G1344" s="105"/>
      <c r="H1344" s="105"/>
      <c r="I1344" s="105"/>
      <c r="J1344" s="105"/>
      <c r="K1344" s="105"/>
      <c r="L1344" s="105"/>
      <c r="M1344" s="105"/>
      <c r="N1344" s="105"/>
    </row>
    <row r="1345" spans="1:14" x14ac:dyDescent="0.25">
      <c r="A1345" s="105"/>
      <c r="B1345" s="105"/>
      <c r="C1345" s="105"/>
      <c r="D1345" s="105"/>
      <c r="E1345" s="105"/>
      <c r="F1345" s="105"/>
      <c r="G1345" s="105"/>
      <c r="H1345" s="105"/>
      <c r="I1345" s="105"/>
      <c r="J1345" s="105"/>
      <c r="K1345" s="105"/>
      <c r="L1345" s="105"/>
      <c r="M1345" s="105"/>
      <c r="N1345" s="105"/>
    </row>
    <row r="1346" spans="1:14" x14ac:dyDescent="0.25">
      <c r="A1346" s="105"/>
      <c r="B1346" s="105"/>
      <c r="C1346" s="105"/>
      <c r="D1346" s="105"/>
      <c r="E1346" s="105"/>
      <c r="F1346" s="105"/>
      <c r="G1346" s="105"/>
      <c r="H1346" s="105"/>
      <c r="I1346" s="105"/>
      <c r="J1346" s="105"/>
      <c r="K1346" s="105"/>
      <c r="L1346" s="105"/>
      <c r="M1346" s="105"/>
      <c r="N1346" s="105"/>
    </row>
    <row r="1347" spans="1:14" x14ac:dyDescent="0.25">
      <c r="A1347" s="105"/>
      <c r="B1347" s="105"/>
      <c r="C1347" s="105"/>
      <c r="D1347" s="105"/>
      <c r="E1347" s="105"/>
      <c r="F1347" s="105"/>
      <c r="G1347" s="105"/>
      <c r="H1347" s="105"/>
      <c r="I1347" s="105"/>
      <c r="J1347" s="105"/>
      <c r="K1347" s="105"/>
      <c r="L1347" s="105"/>
      <c r="M1347" s="105"/>
      <c r="N1347" s="105"/>
    </row>
    <row r="1348" spans="1:14" x14ac:dyDescent="0.25">
      <c r="A1348" s="105"/>
      <c r="B1348" s="105"/>
      <c r="C1348" s="105"/>
      <c r="D1348" s="105"/>
      <c r="E1348" s="105"/>
      <c r="F1348" s="105"/>
      <c r="G1348" s="105"/>
      <c r="H1348" s="105"/>
      <c r="I1348" s="105"/>
      <c r="J1348" s="105"/>
      <c r="K1348" s="105"/>
      <c r="L1348" s="105"/>
      <c r="M1348" s="105"/>
      <c r="N1348" s="105"/>
    </row>
    <row r="1349" spans="1:14" x14ac:dyDescent="0.25">
      <c r="A1349" s="105"/>
      <c r="B1349" s="105"/>
      <c r="C1349" s="105"/>
      <c r="D1349" s="105"/>
      <c r="E1349" s="105"/>
      <c r="F1349" s="105"/>
      <c r="G1349" s="105"/>
      <c r="H1349" s="105"/>
      <c r="I1349" s="105"/>
      <c r="J1349" s="105"/>
      <c r="K1349" s="105"/>
      <c r="L1349" s="105"/>
      <c r="M1349" s="105"/>
      <c r="N1349" s="105"/>
    </row>
    <row r="1350" spans="1:14" x14ac:dyDescent="0.25">
      <c r="A1350" s="105"/>
      <c r="B1350" s="105"/>
      <c r="C1350" s="105"/>
      <c r="D1350" s="105"/>
      <c r="E1350" s="105"/>
      <c r="F1350" s="105"/>
      <c r="G1350" s="105"/>
      <c r="H1350" s="105"/>
      <c r="I1350" s="105"/>
      <c r="J1350" s="105"/>
      <c r="K1350" s="105"/>
      <c r="L1350" s="105"/>
      <c r="M1350" s="105"/>
      <c r="N1350" s="105"/>
    </row>
    <row r="1351" spans="1:14" x14ac:dyDescent="0.25">
      <c r="A1351" s="105"/>
      <c r="B1351" s="105"/>
      <c r="C1351" s="105"/>
      <c r="D1351" s="105"/>
      <c r="E1351" s="105"/>
      <c r="F1351" s="105"/>
      <c r="G1351" s="105"/>
      <c r="H1351" s="105"/>
      <c r="I1351" s="105"/>
      <c r="J1351" s="105"/>
      <c r="K1351" s="105"/>
      <c r="L1351" s="105"/>
      <c r="M1351" s="105"/>
      <c r="N1351" s="105"/>
    </row>
    <row r="1352" spans="1:14" x14ac:dyDescent="0.25">
      <c r="A1352" s="105"/>
      <c r="B1352" s="105"/>
      <c r="C1352" s="105"/>
      <c r="D1352" s="105"/>
      <c r="E1352" s="105"/>
      <c r="F1352" s="105"/>
      <c r="G1352" s="105"/>
      <c r="H1352" s="105"/>
      <c r="I1352" s="105"/>
      <c r="J1352" s="105"/>
      <c r="K1352" s="105"/>
      <c r="L1352" s="105"/>
      <c r="M1352" s="105"/>
      <c r="N1352" s="105"/>
    </row>
    <row r="1353" spans="1:14" x14ac:dyDescent="0.25">
      <c r="A1353" s="105"/>
      <c r="B1353" s="105"/>
      <c r="C1353" s="105"/>
      <c r="D1353" s="105"/>
      <c r="E1353" s="105"/>
      <c r="F1353" s="105"/>
      <c r="G1353" s="105"/>
      <c r="H1353" s="105"/>
      <c r="I1353" s="105"/>
      <c r="J1353" s="105"/>
      <c r="K1353" s="105"/>
      <c r="L1353" s="105"/>
      <c r="M1353" s="105"/>
      <c r="N1353" s="105"/>
    </row>
    <row r="1354" spans="1:14" x14ac:dyDescent="0.25">
      <c r="A1354" s="105"/>
      <c r="B1354" s="105"/>
      <c r="C1354" s="105"/>
      <c r="D1354" s="105"/>
      <c r="E1354" s="105"/>
      <c r="F1354" s="105"/>
      <c r="G1354" s="105"/>
      <c r="H1354" s="105"/>
      <c r="I1354" s="105"/>
      <c r="J1354" s="105"/>
      <c r="K1354" s="105"/>
      <c r="L1354" s="105"/>
      <c r="M1354" s="105"/>
      <c r="N1354" s="105"/>
    </row>
    <row r="1355" spans="1:14" x14ac:dyDescent="0.25">
      <c r="A1355" s="105"/>
      <c r="B1355" s="105"/>
      <c r="C1355" s="105"/>
      <c r="D1355" s="105"/>
      <c r="E1355" s="105"/>
      <c r="F1355" s="105"/>
      <c r="G1355" s="105"/>
      <c r="H1355" s="105"/>
      <c r="I1355" s="105"/>
      <c r="J1355" s="105"/>
      <c r="K1355" s="105"/>
      <c r="L1355" s="105"/>
      <c r="M1355" s="105"/>
      <c r="N1355" s="105"/>
    </row>
    <row r="1356" spans="1:14" x14ac:dyDescent="0.25">
      <c r="A1356" s="105"/>
      <c r="B1356" s="105"/>
      <c r="C1356" s="105"/>
      <c r="D1356" s="105"/>
      <c r="E1356" s="105"/>
      <c r="F1356" s="105"/>
      <c r="G1356" s="105"/>
      <c r="H1356" s="105"/>
      <c r="I1356" s="105"/>
      <c r="J1356" s="105"/>
      <c r="K1356" s="105"/>
      <c r="L1356" s="105"/>
      <c r="M1356" s="105"/>
      <c r="N1356" s="105"/>
    </row>
    <row r="1357" spans="1:14" x14ac:dyDescent="0.25">
      <c r="A1357" s="105"/>
      <c r="B1357" s="105"/>
      <c r="C1357" s="105"/>
      <c r="D1357" s="105"/>
      <c r="E1357" s="105"/>
      <c r="F1357" s="105"/>
      <c r="G1357" s="105"/>
      <c r="H1357" s="105"/>
      <c r="I1357" s="105"/>
      <c r="J1357" s="105"/>
      <c r="K1357" s="105"/>
      <c r="L1357" s="105"/>
      <c r="M1357" s="105"/>
      <c r="N1357" s="105"/>
    </row>
    <row r="1358" spans="1:14" x14ac:dyDescent="0.25">
      <c r="A1358" s="105"/>
      <c r="B1358" s="105"/>
      <c r="C1358" s="105"/>
      <c r="D1358" s="105"/>
      <c r="E1358" s="105"/>
      <c r="F1358" s="105"/>
      <c r="G1358" s="105"/>
      <c r="H1358" s="105"/>
      <c r="I1358" s="105"/>
      <c r="J1358" s="105"/>
      <c r="K1358" s="105"/>
      <c r="L1358" s="105"/>
      <c r="M1358" s="105"/>
      <c r="N1358" s="105"/>
    </row>
    <row r="1359" spans="1:14" x14ac:dyDescent="0.25">
      <c r="A1359" s="105"/>
      <c r="B1359" s="105"/>
      <c r="C1359" s="105"/>
      <c r="D1359" s="105"/>
      <c r="E1359" s="105"/>
      <c r="F1359" s="105"/>
      <c r="G1359" s="105"/>
      <c r="H1359" s="105"/>
      <c r="I1359" s="105"/>
      <c r="J1359" s="105"/>
      <c r="K1359" s="105"/>
      <c r="L1359" s="105"/>
      <c r="M1359" s="105"/>
      <c r="N1359" s="105"/>
    </row>
    <row r="1360" spans="1:14" x14ac:dyDescent="0.25">
      <c r="A1360" s="105"/>
      <c r="B1360" s="105"/>
      <c r="C1360" s="105"/>
      <c r="D1360" s="105"/>
      <c r="E1360" s="105"/>
      <c r="F1360" s="105"/>
      <c r="G1360" s="105"/>
      <c r="H1360" s="105"/>
      <c r="I1360" s="105"/>
      <c r="J1360" s="105"/>
      <c r="K1360" s="105"/>
      <c r="L1360" s="105"/>
      <c r="M1360" s="105"/>
      <c r="N1360" s="105"/>
    </row>
    <row r="1361" spans="1:14" x14ac:dyDescent="0.25">
      <c r="A1361" s="105"/>
      <c r="B1361" s="105"/>
      <c r="C1361" s="105"/>
      <c r="D1361" s="105"/>
      <c r="E1361" s="105"/>
      <c r="F1361" s="105"/>
      <c r="G1361" s="105"/>
      <c r="H1361" s="105"/>
      <c r="I1361" s="105"/>
      <c r="J1361" s="105"/>
      <c r="K1361" s="105"/>
      <c r="L1361" s="105"/>
      <c r="M1361" s="105"/>
      <c r="N1361" s="105"/>
    </row>
    <row r="1362" spans="1:14" x14ac:dyDescent="0.25">
      <c r="A1362" s="105"/>
      <c r="B1362" s="105"/>
      <c r="C1362" s="105"/>
      <c r="D1362" s="105"/>
      <c r="E1362" s="105"/>
      <c r="F1362" s="105"/>
      <c r="G1362" s="105"/>
      <c r="H1362" s="105"/>
      <c r="I1362" s="105"/>
      <c r="J1362" s="105"/>
      <c r="K1362" s="105"/>
      <c r="L1362" s="105"/>
      <c r="M1362" s="105"/>
      <c r="N1362" s="105"/>
    </row>
    <row r="1363" spans="1:14" x14ac:dyDescent="0.25">
      <c r="A1363" s="105"/>
      <c r="B1363" s="105"/>
      <c r="C1363" s="105"/>
      <c r="D1363" s="105"/>
      <c r="E1363" s="105"/>
      <c r="F1363" s="105"/>
      <c r="G1363" s="105"/>
      <c r="H1363" s="105"/>
      <c r="I1363" s="105"/>
      <c r="J1363" s="105"/>
      <c r="K1363" s="105"/>
      <c r="L1363" s="105"/>
      <c r="M1363" s="105"/>
      <c r="N1363" s="105"/>
    </row>
    <row r="1364" spans="1:14" x14ac:dyDescent="0.25">
      <c r="A1364" s="105"/>
      <c r="B1364" s="105"/>
      <c r="C1364" s="105"/>
      <c r="D1364" s="105"/>
      <c r="E1364" s="105"/>
      <c r="F1364" s="105"/>
      <c r="G1364" s="105"/>
      <c r="H1364" s="105"/>
      <c r="I1364" s="105"/>
      <c r="J1364" s="105"/>
      <c r="K1364" s="105"/>
      <c r="L1364" s="105"/>
      <c r="M1364" s="105"/>
      <c r="N1364" s="105"/>
    </row>
    <row r="1365" spans="1:14" x14ac:dyDescent="0.25">
      <c r="A1365" s="105"/>
      <c r="B1365" s="105"/>
      <c r="C1365" s="105"/>
      <c r="D1365" s="105"/>
      <c r="E1365" s="105"/>
      <c r="F1365" s="105"/>
      <c r="G1365" s="105"/>
      <c r="H1365" s="105"/>
      <c r="I1365" s="105"/>
      <c r="J1365" s="105"/>
      <c r="K1365" s="105"/>
      <c r="L1365" s="105"/>
      <c r="M1365" s="105"/>
      <c r="N1365" s="105"/>
    </row>
    <row r="1366" spans="1:14" x14ac:dyDescent="0.25">
      <c r="A1366" s="105"/>
      <c r="B1366" s="105"/>
      <c r="C1366" s="105"/>
      <c r="D1366" s="105"/>
      <c r="E1366" s="105"/>
      <c r="F1366" s="105"/>
      <c r="G1366" s="105"/>
      <c r="H1366" s="105"/>
      <c r="I1366" s="105"/>
      <c r="J1366" s="105"/>
      <c r="K1366" s="105"/>
      <c r="L1366" s="105"/>
      <c r="M1366" s="105"/>
      <c r="N1366" s="105"/>
    </row>
    <row r="1367" spans="1:14" x14ac:dyDescent="0.25">
      <c r="A1367" s="105"/>
      <c r="B1367" s="105"/>
      <c r="C1367" s="105"/>
      <c r="D1367" s="105"/>
      <c r="E1367" s="105"/>
      <c r="F1367" s="105"/>
      <c r="G1367" s="105"/>
      <c r="H1367" s="105"/>
      <c r="I1367" s="105"/>
      <c r="J1367" s="105"/>
      <c r="K1367" s="105"/>
      <c r="L1367" s="105"/>
      <c r="M1367" s="105"/>
      <c r="N1367" s="105"/>
    </row>
    <row r="1368" spans="1:14" x14ac:dyDescent="0.25">
      <c r="A1368" s="105"/>
      <c r="B1368" s="105"/>
      <c r="C1368" s="105"/>
      <c r="D1368" s="105"/>
      <c r="E1368" s="105"/>
      <c r="F1368" s="105"/>
      <c r="G1368" s="105"/>
      <c r="H1368" s="105"/>
      <c r="I1368" s="105"/>
      <c r="J1368" s="105"/>
      <c r="K1368" s="105"/>
      <c r="L1368" s="105"/>
      <c r="M1368" s="105"/>
      <c r="N1368" s="105"/>
    </row>
    <row r="1369" spans="1:14" x14ac:dyDescent="0.25">
      <c r="A1369" s="105"/>
      <c r="B1369" s="105"/>
      <c r="C1369" s="105"/>
      <c r="D1369" s="105"/>
      <c r="E1369" s="105"/>
      <c r="F1369" s="105"/>
      <c r="G1369" s="105"/>
      <c r="H1369" s="105"/>
      <c r="I1369" s="105"/>
      <c r="J1369" s="105"/>
      <c r="K1369" s="105"/>
      <c r="L1369" s="105"/>
      <c r="M1369" s="105"/>
      <c r="N1369" s="105"/>
    </row>
    <row r="1370" spans="1:14" x14ac:dyDescent="0.25">
      <c r="A1370" s="105"/>
      <c r="B1370" s="105"/>
      <c r="C1370" s="105"/>
      <c r="D1370" s="105"/>
      <c r="E1370" s="105"/>
      <c r="F1370" s="105"/>
      <c r="G1370" s="105"/>
      <c r="H1370" s="105"/>
      <c r="I1370" s="105"/>
      <c r="J1370" s="105"/>
      <c r="K1370" s="105"/>
      <c r="L1370" s="105"/>
      <c r="M1370" s="105"/>
      <c r="N1370" s="105"/>
    </row>
    <row r="1371" spans="1:14" x14ac:dyDescent="0.25">
      <c r="A1371" s="105"/>
      <c r="B1371" s="105"/>
      <c r="C1371" s="105"/>
      <c r="D1371" s="105"/>
      <c r="E1371" s="105"/>
      <c r="F1371" s="105"/>
      <c r="G1371" s="105"/>
      <c r="H1371" s="105"/>
      <c r="I1371" s="105"/>
      <c r="J1371" s="105"/>
      <c r="K1371" s="105"/>
      <c r="L1371" s="105"/>
      <c r="M1371" s="105"/>
      <c r="N1371" s="105"/>
    </row>
    <row r="1372" spans="1:14" x14ac:dyDescent="0.25">
      <c r="A1372" s="105"/>
      <c r="B1372" s="105"/>
      <c r="C1372" s="105"/>
      <c r="D1372" s="105"/>
      <c r="E1372" s="105"/>
      <c r="F1372" s="105"/>
      <c r="G1372" s="105"/>
      <c r="H1372" s="105"/>
      <c r="I1372" s="105"/>
      <c r="J1372" s="105"/>
      <c r="K1372" s="105"/>
      <c r="L1372" s="105"/>
      <c r="M1372" s="105"/>
      <c r="N1372" s="105"/>
    </row>
    <row r="1373" spans="1:14" x14ac:dyDescent="0.25">
      <c r="A1373" s="105"/>
      <c r="B1373" s="105"/>
      <c r="C1373" s="105"/>
      <c r="D1373" s="105"/>
      <c r="E1373" s="105"/>
      <c r="F1373" s="105"/>
      <c r="G1373" s="105"/>
      <c r="H1373" s="105"/>
      <c r="I1373" s="105"/>
      <c r="J1373" s="105"/>
      <c r="K1373" s="105"/>
      <c r="L1373" s="105"/>
      <c r="M1373" s="105"/>
      <c r="N1373" s="105"/>
    </row>
    <row r="1374" spans="1:14" x14ac:dyDescent="0.25">
      <c r="A1374" s="105"/>
      <c r="B1374" s="105"/>
      <c r="C1374" s="105"/>
      <c r="D1374" s="105"/>
      <c r="E1374" s="105"/>
      <c r="F1374" s="105"/>
      <c r="G1374" s="105"/>
      <c r="H1374" s="105"/>
      <c r="I1374" s="105"/>
      <c r="J1374" s="105"/>
      <c r="K1374" s="105"/>
      <c r="L1374" s="105"/>
      <c r="M1374" s="105"/>
      <c r="N1374" s="105"/>
    </row>
    <row r="1375" spans="1:14" x14ac:dyDescent="0.25">
      <c r="A1375" s="105"/>
      <c r="B1375" s="105"/>
      <c r="C1375" s="105"/>
      <c r="D1375" s="105"/>
      <c r="E1375" s="105"/>
      <c r="F1375" s="105"/>
      <c r="G1375" s="105"/>
      <c r="H1375" s="105"/>
      <c r="I1375" s="105"/>
      <c r="J1375" s="105"/>
      <c r="K1375" s="105"/>
      <c r="L1375" s="105"/>
      <c r="M1375" s="105"/>
      <c r="N1375" s="105"/>
    </row>
    <row r="1376" spans="1:14" x14ac:dyDescent="0.25">
      <c r="A1376" s="105"/>
      <c r="B1376" s="105"/>
      <c r="C1376" s="105"/>
      <c r="D1376" s="105"/>
      <c r="E1376" s="105"/>
      <c r="F1376" s="105"/>
      <c r="G1376" s="105"/>
      <c r="H1376" s="105"/>
      <c r="I1376" s="105"/>
      <c r="J1376" s="105"/>
      <c r="K1376" s="105"/>
      <c r="L1376" s="105"/>
      <c r="M1376" s="105"/>
      <c r="N1376" s="105"/>
    </row>
    <row r="1377" spans="1:14" x14ac:dyDescent="0.25">
      <c r="A1377" s="105"/>
      <c r="B1377" s="105"/>
      <c r="C1377" s="105"/>
      <c r="D1377" s="105"/>
      <c r="E1377" s="105"/>
      <c r="F1377" s="105"/>
      <c r="G1377" s="105"/>
      <c r="H1377" s="105"/>
      <c r="I1377" s="105"/>
      <c r="J1377" s="105"/>
      <c r="K1377" s="105"/>
      <c r="L1377" s="105"/>
      <c r="M1377" s="105"/>
      <c r="N1377" s="105"/>
    </row>
    <row r="1378" spans="1:14" x14ac:dyDescent="0.25">
      <c r="A1378" s="105"/>
      <c r="B1378" s="105"/>
      <c r="C1378" s="105"/>
      <c r="D1378" s="105"/>
      <c r="E1378" s="105"/>
      <c r="F1378" s="105"/>
      <c r="G1378" s="105"/>
      <c r="H1378" s="105"/>
      <c r="I1378" s="105"/>
      <c r="J1378" s="105"/>
      <c r="K1378" s="105"/>
      <c r="L1378" s="105"/>
      <c r="M1378" s="105"/>
      <c r="N1378" s="105"/>
    </row>
    <row r="1379" spans="1:14" x14ac:dyDescent="0.25">
      <c r="A1379" s="105"/>
      <c r="B1379" s="105"/>
      <c r="C1379" s="105"/>
      <c r="D1379" s="105"/>
      <c r="E1379" s="105"/>
      <c r="F1379" s="105"/>
      <c r="G1379" s="105"/>
      <c r="H1379" s="105"/>
      <c r="I1379" s="105"/>
      <c r="J1379" s="105"/>
      <c r="K1379" s="105"/>
      <c r="L1379" s="105"/>
      <c r="M1379" s="105"/>
      <c r="N1379" s="105"/>
    </row>
    <row r="1380" spans="1:14" x14ac:dyDescent="0.25">
      <c r="A1380" s="105"/>
      <c r="B1380" s="105"/>
      <c r="C1380" s="105"/>
      <c r="D1380" s="105"/>
      <c r="E1380" s="105"/>
      <c r="F1380" s="105"/>
      <c r="G1380" s="105"/>
      <c r="H1380" s="105"/>
      <c r="I1380" s="105"/>
      <c r="J1380" s="105"/>
      <c r="K1380" s="105"/>
      <c r="L1380" s="105"/>
      <c r="M1380" s="105"/>
      <c r="N1380" s="105"/>
    </row>
    <row r="1381" spans="1:14" x14ac:dyDescent="0.25">
      <c r="A1381" s="105"/>
      <c r="B1381" s="105"/>
      <c r="C1381" s="105"/>
      <c r="D1381" s="105"/>
      <c r="E1381" s="105"/>
      <c r="F1381" s="105"/>
      <c r="G1381" s="105"/>
      <c r="H1381" s="105"/>
      <c r="I1381" s="105"/>
      <c r="J1381" s="105"/>
      <c r="K1381" s="105"/>
      <c r="L1381" s="105"/>
      <c r="M1381" s="105"/>
      <c r="N1381" s="105"/>
    </row>
    <row r="1382" spans="1:14" x14ac:dyDescent="0.25">
      <c r="A1382" s="105"/>
      <c r="B1382" s="105"/>
      <c r="C1382" s="105"/>
      <c r="D1382" s="105"/>
      <c r="E1382" s="105"/>
      <c r="F1382" s="105"/>
      <c r="G1382" s="105"/>
      <c r="H1382" s="105"/>
      <c r="I1382" s="105"/>
      <c r="J1382" s="105"/>
      <c r="K1382" s="105"/>
      <c r="L1382" s="105"/>
      <c r="M1382" s="105"/>
      <c r="N1382" s="105"/>
    </row>
    <row r="1383" spans="1:14" x14ac:dyDescent="0.25">
      <c r="A1383" s="105"/>
      <c r="B1383" s="105"/>
      <c r="C1383" s="105"/>
      <c r="D1383" s="105"/>
      <c r="E1383" s="105"/>
      <c r="F1383" s="105"/>
      <c r="G1383" s="105"/>
      <c r="H1383" s="105"/>
      <c r="I1383" s="105"/>
      <c r="J1383" s="105"/>
      <c r="K1383" s="105"/>
      <c r="L1383" s="105"/>
      <c r="M1383" s="105"/>
      <c r="N1383" s="105"/>
    </row>
    <row r="1384" spans="1:14" x14ac:dyDescent="0.25">
      <c r="A1384" s="105"/>
      <c r="B1384" s="105"/>
      <c r="C1384" s="105"/>
      <c r="D1384" s="105"/>
      <c r="E1384" s="105"/>
      <c r="F1384" s="105"/>
      <c r="G1384" s="105"/>
      <c r="H1384" s="105"/>
      <c r="I1384" s="105"/>
      <c r="J1384" s="105"/>
      <c r="K1384" s="105"/>
      <c r="L1384" s="105"/>
      <c r="M1384" s="105"/>
      <c r="N1384" s="105"/>
    </row>
    <row r="1385" spans="1:14" x14ac:dyDescent="0.25">
      <c r="A1385" s="105"/>
      <c r="B1385" s="105"/>
      <c r="C1385" s="105"/>
      <c r="D1385" s="105"/>
      <c r="E1385" s="105"/>
      <c r="F1385" s="105"/>
      <c r="G1385" s="105"/>
      <c r="H1385" s="105"/>
      <c r="I1385" s="105"/>
      <c r="J1385" s="105"/>
      <c r="K1385" s="105"/>
      <c r="L1385" s="105"/>
      <c r="M1385" s="105"/>
      <c r="N1385" s="105"/>
    </row>
    <row r="1386" spans="1:14" x14ac:dyDescent="0.25">
      <c r="A1386" s="105"/>
      <c r="B1386" s="105"/>
      <c r="C1386" s="105"/>
      <c r="D1386" s="105"/>
      <c r="E1386" s="105"/>
      <c r="F1386" s="105"/>
      <c r="G1386" s="105"/>
      <c r="H1386" s="105"/>
      <c r="I1386" s="105"/>
      <c r="J1386" s="105"/>
      <c r="K1386" s="105"/>
      <c r="L1386" s="105"/>
      <c r="M1386" s="105"/>
      <c r="N1386" s="105"/>
    </row>
    <row r="1387" spans="1:14" x14ac:dyDescent="0.25">
      <c r="A1387" s="105"/>
      <c r="B1387" s="105"/>
      <c r="C1387" s="105"/>
      <c r="D1387" s="105"/>
      <c r="E1387" s="105"/>
      <c r="F1387" s="105"/>
      <c r="G1387" s="105"/>
      <c r="H1387" s="105"/>
      <c r="I1387" s="105"/>
      <c r="J1387" s="105"/>
      <c r="K1387" s="105"/>
      <c r="L1387" s="105"/>
      <c r="M1387" s="105"/>
      <c r="N1387" s="105"/>
    </row>
    <row r="1388" spans="1:14" x14ac:dyDescent="0.25">
      <c r="A1388" s="105"/>
      <c r="B1388" s="105"/>
      <c r="C1388" s="105"/>
      <c r="D1388" s="105"/>
      <c r="E1388" s="105"/>
      <c r="F1388" s="105"/>
      <c r="G1388" s="105"/>
      <c r="H1388" s="105"/>
      <c r="I1388" s="105"/>
      <c r="J1388" s="105"/>
      <c r="K1388" s="105"/>
      <c r="L1388" s="105"/>
      <c r="M1388" s="105"/>
      <c r="N1388" s="105"/>
    </row>
    <row r="1389" spans="1:14" x14ac:dyDescent="0.25">
      <c r="A1389" s="105"/>
      <c r="B1389" s="105"/>
      <c r="C1389" s="105"/>
      <c r="D1389" s="105"/>
      <c r="E1389" s="105"/>
      <c r="F1389" s="105"/>
      <c r="G1389" s="105"/>
      <c r="H1389" s="105"/>
      <c r="I1389" s="105"/>
      <c r="J1389" s="105"/>
      <c r="K1389" s="105"/>
      <c r="L1389" s="105"/>
      <c r="M1389" s="105"/>
      <c r="N1389" s="105"/>
    </row>
    <row r="1390" spans="1:14" x14ac:dyDescent="0.25">
      <c r="A1390" s="105"/>
      <c r="B1390" s="105"/>
      <c r="C1390" s="105"/>
      <c r="D1390" s="105"/>
      <c r="E1390" s="105"/>
      <c r="F1390" s="105"/>
      <c r="G1390" s="105"/>
      <c r="H1390" s="105"/>
      <c r="I1390" s="105"/>
      <c r="J1390" s="105"/>
      <c r="K1390" s="105"/>
      <c r="L1390" s="105"/>
      <c r="M1390" s="105"/>
      <c r="N1390" s="105"/>
    </row>
  </sheetData>
  <mergeCells count="4">
    <mergeCell ref="A1:T1"/>
    <mergeCell ref="A7:A8"/>
    <mergeCell ref="B7:B8"/>
    <mergeCell ref="E14:T14"/>
  </mergeCells>
  <pageMargins left="0.23622047244094491" right="0.23622047244094491" top="0.74803149606299213" bottom="0.74803149606299213" header="0.31496062992125984" footer="0.31496062992125984"/>
  <pageSetup paperSize="9" scale="58" orientation="landscape" r:id="rId1"/>
  <ignoredErrors>
    <ignoredError sqref="E21" emptyCellReferenc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V25"/>
  <sheetViews>
    <sheetView zoomScaleNormal="100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H17" sqref="H17"/>
    </sheetView>
  </sheetViews>
  <sheetFormatPr defaultRowHeight="15" x14ac:dyDescent="0.25"/>
  <cols>
    <col min="1" max="1" width="3.28515625" style="9" customWidth="1"/>
    <col min="2" max="2" width="39.7109375" style="9" customWidth="1"/>
    <col min="3" max="3" width="10.140625" style="9" customWidth="1"/>
    <col min="4" max="4" width="9.140625" style="9" customWidth="1"/>
    <col min="5" max="16384" width="9.140625" style="9"/>
  </cols>
  <sheetData>
    <row r="1" spans="1:20" x14ac:dyDescent="0.25">
      <c r="A1" s="9" t="str">
        <f>'[6]5.1'!A1</f>
        <v>Теплоснабжающая (теплосетевая) организация: АО "ЮЭСК"</v>
      </c>
      <c r="E1" s="202" t="s">
        <v>69</v>
      </c>
      <c r="F1" s="202"/>
    </row>
    <row r="2" spans="1:20" x14ac:dyDescent="0.25">
      <c r="A2" s="9" t="str">
        <f>'[6]5.1'!A2</f>
        <v>Базовый период/Период регулирования:2016/2017г.г.</v>
      </c>
    </row>
    <row r="4" spans="1:20" ht="31.5" customHeight="1" x14ac:dyDescent="0.25">
      <c r="A4" s="203" t="s">
        <v>70</v>
      </c>
      <c r="B4" s="203"/>
      <c r="C4" s="203"/>
      <c r="D4" s="203"/>
      <c r="E4" s="203"/>
      <c r="F4" s="203"/>
    </row>
    <row r="5" spans="1:20" ht="15.75" x14ac:dyDescent="0.25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</row>
    <row r="6" spans="1:20" x14ac:dyDescent="0.25">
      <c r="B6" s="11" t="s">
        <v>187</v>
      </c>
    </row>
    <row r="7" spans="1:20" ht="30" customHeight="1" x14ac:dyDescent="0.25">
      <c r="A7" s="204" t="s">
        <v>71</v>
      </c>
      <c r="B7" s="204" t="s">
        <v>72</v>
      </c>
      <c r="C7" s="201" t="s">
        <v>73</v>
      </c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</row>
    <row r="8" spans="1:20" ht="15" customHeight="1" x14ac:dyDescent="0.25">
      <c r="A8" s="204"/>
      <c r="B8" s="204"/>
      <c r="C8" s="201"/>
      <c r="D8" s="13">
        <v>2016</v>
      </c>
      <c r="E8" s="12">
        <v>2017</v>
      </c>
      <c r="F8" s="12">
        <v>2018</v>
      </c>
      <c r="G8" s="12">
        <v>2019</v>
      </c>
      <c r="H8" s="12">
        <v>2020</v>
      </c>
      <c r="I8" s="12">
        <v>2021</v>
      </c>
      <c r="J8" s="12">
        <v>2022</v>
      </c>
      <c r="K8" s="12">
        <v>2023</v>
      </c>
      <c r="L8" s="12">
        <v>2024</v>
      </c>
      <c r="M8" s="12">
        <v>2025</v>
      </c>
      <c r="N8" s="12">
        <v>2026</v>
      </c>
      <c r="O8" s="12">
        <v>2027</v>
      </c>
      <c r="P8" s="12">
        <v>2028</v>
      </c>
      <c r="Q8" s="12">
        <v>2029</v>
      </c>
      <c r="R8" s="12">
        <v>2030</v>
      </c>
      <c r="S8" s="12">
        <v>2031</v>
      </c>
      <c r="T8" s="12">
        <v>2032</v>
      </c>
    </row>
    <row r="9" spans="1:20" x14ac:dyDescent="0.25">
      <c r="A9" s="14">
        <v>1</v>
      </c>
      <c r="B9" s="14">
        <v>2</v>
      </c>
      <c r="C9" s="15">
        <v>3</v>
      </c>
      <c r="D9" s="14" t="s">
        <v>74</v>
      </c>
      <c r="E9" s="14" t="s">
        <v>74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 ht="30.75" customHeight="1" x14ac:dyDescent="0.25">
      <c r="A10" s="16" t="s">
        <v>75</v>
      </c>
      <c r="B10" s="17" t="s">
        <v>76</v>
      </c>
      <c r="C10" s="18"/>
      <c r="D10" s="19">
        <v>1.0740000000000001</v>
      </c>
      <c r="E10" s="19">
        <v>1.0469999999999999</v>
      </c>
      <c r="F10" s="19">
        <v>1.04</v>
      </c>
      <c r="G10" s="19">
        <v>1.04</v>
      </c>
      <c r="H10" s="19">
        <v>1.04</v>
      </c>
      <c r="I10" s="19">
        <v>1.04</v>
      </c>
      <c r="J10" s="19">
        <v>1.04</v>
      </c>
      <c r="K10" s="19">
        <v>1.04</v>
      </c>
      <c r="L10" s="19">
        <v>1.04</v>
      </c>
      <c r="M10" s="19">
        <v>1.04</v>
      </c>
      <c r="N10" s="19">
        <v>1.04</v>
      </c>
      <c r="O10" s="19">
        <v>1.04</v>
      </c>
      <c r="P10" s="19">
        <v>1.04</v>
      </c>
      <c r="Q10" s="19">
        <v>1.04</v>
      </c>
      <c r="R10" s="19">
        <v>1.04</v>
      </c>
      <c r="S10" s="19">
        <v>1.04</v>
      </c>
      <c r="T10" s="19">
        <v>1.04</v>
      </c>
    </row>
    <row r="11" spans="1:20" ht="30" customHeight="1" x14ac:dyDescent="0.25">
      <c r="A11" s="16" t="s">
        <v>77</v>
      </c>
      <c r="B11" s="17" t="s">
        <v>78</v>
      </c>
      <c r="C11" s="20" t="s">
        <v>58</v>
      </c>
      <c r="D11" s="18"/>
      <c r="E11" s="21">
        <v>0.01</v>
      </c>
      <c r="F11" s="21">
        <v>0.01</v>
      </c>
      <c r="G11" s="21">
        <v>0.01</v>
      </c>
      <c r="H11" s="21">
        <v>0.01</v>
      </c>
      <c r="I11" s="21">
        <v>0.01</v>
      </c>
      <c r="J11" s="21">
        <v>0.01</v>
      </c>
      <c r="K11" s="21">
        <v>0.01</v>
      </c>
      <c r="L11" s="21">
        <v>0.01</v>
      </c>
      <c r="M11" s="21">
        <v>0.01</v>
      </c>
      <c r="N11" s="21">
        <v>0.01</v>
      </c>
      <c r="O11" s="21">
        <v>0.01</v>
      </c>
      <c r="P11" s="21">
        <v>0.01</v>
      </c>
      <c r="Q11" s="21">
        <v>0.01</v>
      </c>
      <c r="R11" s="21">
        <v>0.01</v>
      </c>
      <c r="S11" s="21">
        <v>0.01</v>
      </c>
      <c r="T11" s="21">
        <v>0.01</v>
      </c>
    </row>
    <row r="12" spans="1:20" ht="30.75" customHeight="1" x14ac:dyDescent="0.25">
      <c r="A12" s="16" t="s">
        <v>79</v>
      </c>
      <c r="B12" s="17" t="s">
        <v>80</v>
      </c>
      <c r="C12" s="18"/>
      <c r="D12" s="18"/>
      <c r="E12" s="22">
        <f>(E14-D14)/D14</f>
        <v>0</v>
      </c>
      <c r="F12" s="22">
        <f>(F14-E14)/E14</f>
        <v>0</v>
      </c>
      <c r="G12" s="22">
        <f t="shared" ref="G12:T12" si="0">(G14-F14)/F14</f>
        <v>0</v>
      </c>
      <c r="H12" s="22">
        <f t="shared" si="0"/>
        <v>0</v>
      </c>
      <c r="I12" s="22">
        <f t="shared" si="0"/>
        <v>0</v>
      </c>
      <c r="J12" s="22">
        <f t="shared" si="0"/>
        <v>0</v>
      </c>
      <c r="K12" s="22">
        <f t="shared" si="0"/>
        <v>0</v>
      </c>
      <c r="L12" s="22">
        <f t="shared" si="0"/>
        <v>0</v>
      </c>
      <c r="M12" s="22">
        <f t="shared" si="0"/>
        <v>0</v>
      </c>
      <c r="N12" s="22">
        <f t="shared" si="0"/>
        <v>0</v>
      </c>
      <c r="O12" s="22">
        <f t="shared" si="0"/>
        <v>0</v>
      </c>
      <c r="P12" s="22">
        <f t="shared" si="0"/>
        <v>0</v>
      </c>
      <c r="Q12" s="22">
        <f t="shared" si="0"/>
        <v>0</v>
      </c>
      <c r="R12" s="22">
        <f t="shared" si="0"/>
        <v>0</v>
      </c>
      <c r="S12" s="22">
        <f t="shared" si="0"/>
        <v>0</v>
      </c>
      <c r="T12" s="22">
        <f t="shared" si="0"/>
        <v>0</v>
      </c>
    </row>
    <row r="13" spans="1:20" ht="60.75" customHeight="1" x14ac:dyDescent="0.25">
      <c r="A13" s="16" t="s">
        <v>81</v>
      </c>
      <c r="B13" s="17" t="s">
        <v>82</v>
      </c>
      <c r="C13" s="20" t="s">
        <v>83</v>
      </c>
      <c r="D13" s="43">
        <f>'[7]5.2'!$F$13</f>
        <v>116.88122000000001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20" ht="30" customHeight="1" x14ac:dyDescent="0.25">
      <c r="A14" s="16" t="s">
        <v>84</v>
      </c>
      <c r="B14" s="17" t="s">
        <v>85</v>
      </c>
      <c r="C14" s="20" t="s">
        <v>86</v>
      </c>
      <c r="D14" s="154">
        <v>1.68</v>
      </c>
      <c r="E14" s="154">
        <v>1.68</v>
      </c>
      <c r="F14" s="154">
        <v>1.68</v>
      </c>
      <c r="G14" s="154">
        <v>1.68</v>
      </c>
      <c r="H14" s="154">
        <v>1.68</v>
      </c>
      <c r="I14" s="154">
        <v>1.68</v>
      </c>
      <c r="J14" s="154">
        <v>1.68</v>
      </c>
      <c r="K14" s="154">
        <v>1.68</v>
      </c>
      <c r="L14" s="154">
        <v>1.68</v>
      </c>
      <c r="M14" s="154">
        <v>1.68</v>
      </c>
      <c r="N14" s="154">
        <v>1.68</v>
      </c>
      <c r="O14" s="154">
        <v>1.68</v>
      </c>
      <c r="P14" s="154">
        <v>1.68</v>
      </c>
      <c r="Q14" s="154">
        <v>1.68</v>
      </c>
      <c r="R14" s="154">
        <v>1.68</v>
      </c>
      <c r="S14" s="154">
        <v>1.68</v>
      </c>
      <c r="T14" s="154">
        <v>1.68</v>
      </c>
    </row>
    <row r="15" spans="1:20" ht="30" customHeight="1" x14ac:dyDescent="0.25">
      <c r="A15" s="16" t="s">
        <v>87</v>
      </c>
      <c r="B15" s="17" t="s">
        <v>88</v>
      </c>
      <c r="C15" s="20"/>
      <c r="D15" s="18"/>
      <c r="E15" s="18">
        <v>0.75</v>
      </c>
      <c r="F15" s="18">
        <v>0.75</v>
      </c>
      <c r="G15" s="18">
        <v>0.75</v>
      </c>
      <c r="H15" s="18">
        <v>0.75</v>
      </c>
      <c r="I15" s="18">
        <v>0.75</v>
      </c>
      <c r="J15" s="18">
        <v>0.75</v>
      </c>
      <c r="K15" s="18">
        <v>0.75</v>
      </c>
      <c r="L15" s="18">
        <v>0.75</v>
      </c>
      <c r="M15" s="18">
        <v>0.75</v>
      </c>
      <c r="N15" s="18">
        <v>0.75</v>
      </c>
      <c r="O15" s="18">
        <v>0.75</v>
      </c>
      <c r="P15" s="18">
        <v>0.75</v>
      </c>
      <c r="Q15" s="18">
        <v>0.75</v>
      </c>
      <c r="R15" s="18">
        <v>0.75</v>
      </c>
      <c r="S15" s="18">
        <v>0.75</v>
      </c>
      <c r="T15" s="18">
        <v>0.75</v>
      </c>
    </row>
    <row r="16" spans="1:20" ht="30.75" customHeight="1" x14ac:dyDescent="0.25">
      <c r="A16" s="16" t="s">
        <v>89</v>
      </c>
      <c r="B16" s="17" t="s">
        <v>90</v>
      </c>
      <c r="C16" s="20" t="s">
        <v>91</v>
      </c>
      <c r="D16" s="155">
        <f>'5.2'!D16/'5.2'!D14*'5.2 (3)'!D14</f>
        <v>11764.951577233925</v>
      </c>
      <c r="E16" s="155">
        <f>'5.2'!E16/'5.2'!E14*'5.2 (3)'!E14</f>
        <v>12194.72525835028</v>
      </c>
      <c r="F16" s="24">
        <f>E16*(1-F11)*F10*(1+F12*F15)</f>
        <v>12555.689125997449</v>
      </c>
      <c r="G16" s="24">
        <f>F16*(1-G11)*G10*(1+G12*G15)</f>
        <v>12927.337524126975</v>
      </c>
      <c r="H16" s="24">
        <f>G16*(1-H11)*H10*(1+H12*H15)</f>
        <v>13309.986714841134</v>
      </c>
      <c r="I16" s="24">
        <f t="shared" ref="I16:T16" si="1">H16*(1-I11)*I10*(1+I12*I15)</f>
        <v>13703.962321600431</v>
      </c>
      <c r="J16" s="24">
        <f t="shared" si="1"/>
        <v>14109.599606319805</v>
      </c>
      <c r="K16" s="24">
        <f t="shared" si="1"/>
        <v>14527.243754666872</v>
      </c>
      <c r="L16" s="24">
        <f t="shared" si="1"/>
        <v>14957.250169805011</v>
      </c>
      <c r="M16" s="24">
        <f t="shared" si="1"/>
        <v>15399.984774831239</v>
      </c>
      <c r="N16" s="24">
        <f t="shared" si="1"/>
        <v>15855.824324166242</v>
      </c>
      <c r="O16" s="24">
        <f t="shared" si="1"/>
        <v>16325.156724161563</v>
      </c>
      <c r="P16" s="24">
        <f t="shared" si="1"/>
        <v>16808.381363196746</v>
      </c>
      <c r="Q16" s="24">
        <f t="shared" si="1"/>
        <v>17305.90945154737</v>
      </c>
      <c r="R16" s="24">
        <f t="shared" si="1"/>
        <v>17818.164371313174</v>
      </c>
      <c r="S16" s="24">
        <f t="shared" si="1"/>
        <v>18345.582036704047</v>
      </c>
      <c r="T16" s="24">
        <f t="shared" si="1"/>
        <v>18888.611264990486</v>
      </c>
    </row>
    <row r="17" spans="1:100" x14ac:dyDescent="0.25">
      <c r="A17" s="25"/>
      <c r="B17" s="26"/>
      <c r="C17" s="27"/>
      <c r="D17" s="28"/>
      <c r="E17" s="28">
        <f>E16/D16</f>
        <v>1.03653</v>
      </c>
      <c r="F17" s="28">
        <f>F16/E16</f>
        <v>1.0296000000000001</v>
      </c>
      <c r="G17" s="28">
        <f t="shared" ref="G17:T17" si="2">G16/F16</f>
        <v>1.0296000000000001</v>
      </c>
      <c r="H17" s="28">
        <f t="shared" si="2"/>
        <v>1.0296000000000001</v>
      </c>
      <c r="I17" s="28">
        <f t="shared" si="2"/>
        <v>1.0296000000000001</v>
      </c>
      <c r="J17" s="28">
        <f t="shared" si="2"/>
        <v>1.0296000000000001</v>
      </c>
      <c r="K17" s="28">
        <f t="shared" si="2"/>
        <v>1.0296000000000001</v>
      </c>
      <c r="L17" s="28">
        <f t="shared" si="2"/>
        <v>1.0296000000000001</v>
      </c>
      <c r="M17" s="28">
        <f t="shared" si="2"/>
        <v>1.0295999999999998</v>
      </c>
      <c r="N17" s="28">
        <f t="shared" si="2"/>
        <v>1.0295999999999998</v>
      </c>
      <c r="O17" s="28">
        <f t="shared" si="2"/>
        <v>1.0296000000000001</v>
      </c>
      <c r="P17" s="28">
        <f t="shared" si="2"/>
        <v>1.0296000000000001</v>
      </c>
      <c r="Q17" s="28">
        <f t="shared" si="2"/>
        <v>1.0296000000000001</v>
      </c>
      <c r="R17" s="28">
        <f t="shared" si="2"/>
        <v>1.0296000000000001</v>
      </c>
      <c r="S17" s="28">
        <f t="shared" si="2"/>
        <v>1.0296000000000001</v>
      </c>
      <c r="T17" s="28">
        <f t="shared" si="2"/>
        <v>1.0296000000000001</v>
      </c>
    </row>
    <row r="18" spans="1:100" x14ac:dyDescent="0.25">
      <c r="A18" s="25"/>
      <c r="B18" s="26"/>
      <c r="C18" s="27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</row>
    <row r="19" spans="1:100" ht="15.75" x14ac:dyDescent="0.25">
      <c r="A19" s="25"/>
      <c r="B19" s="29"/>
      <c r="C19" s="27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</row>
    <row r="20" spans="1:100" ht="12.75" customHeight="1" x14ac:dyDescent="0.25"/>
    <row r="21" spans="1:100" hidden="1" x14ac:dyDescent="0.25">
      <c r="A21" s="30" t="s">
        <v>92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</row>
    <row r="22" spans="1:100" ht="30" hidden="1" customHeight="1" x14ac:dyDescent="0.25">
      <c r="A22" s="32"/>
      <c r="B22" s="200" t="s">
        <v>93</v>
      </c>
      <c r="C22" s="200"/>
      <c r="D22" s="200"/>
      <c r="E22" s="200"/>
      <c r="F22" s="200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</row>
    <row r="23" spans="1:100" ht="45" hidden="1" customHeight="1" x14ac:dyDescent="0.25">
      <c r="A23" s="32" t="s">
        <v>94</v>
      </c>
      <c r="B23" s="200" t="s">
        <v>95</v>
      </c>
      <c r="C23" s="200"/>
      <c r="D23" s="200"/>
      <c r="E23" s="200"/>
      <c r="F23" s="200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</row>
    <row r="24" spans="1:100" ht="31.5" hidden="1" customHeight="1" x14ac:dyDescent="0.25">
      <c r="A24" s="32" t="s">
        <v>96</v>
      </c>
      <c r="B24" s="200" t="s">
        <v>97</v>
      </c>
      <c r="C24" s="200"/>
      <c r="D24" s="200"/>
      <c r="E24" s="200"/>
      <c r="F24" s="200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</row>
    <row r="25" spans="1:100" ht="46.5" hidden="1" customHeight="1" x14ac:dyDescent="0.25">
      <c r="A25" s="32" t="s">
        <v>98</v>
      </c>
      <c r="B25" s="200" t="s">
        <v>99</v>
      </c>
      <c r="C25" s="200"/>
      <c r="D25" s="200"/>
      <c r="E25" s="200"/>
      <c r="F25" s="200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</row>
  </sheetData>
  <mergeCells count="10">
    <mergeCell ref="B22:F22"/>
    <mergeCell ref="B23:F23"/>
    <mergeCell ref="B24:F24"/>
    <mergeCell ref="B25:F25"/>
    <mergeCell ref="E1:F1"/>
    <mergeCell ref="A4:F4"/>
    <mergeCell ref="A7:A8"/>
    <mergeCell ref="B7:B8"/>
    <mergeCell ref="C7:C8"/>
    <mergeCell ref="D7:T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43"/>
  <sheetViews>
    <sheetView zoomScale="80" zoomScaleNormal="80" zoomScaleSheetLayoutView="90" workbookViewId="0">
      <pane xSplit="2" ySplit="9" topLeftCell="C19" activePane="bottomRight" state="frozen"/>
      <selection pane="topRight" activeCell="C1" sqref="C1"/>
      <selection pane="bottomLeft" activeCell="A9" sqref="A9"/>
      <selection pane="bottomRight" activeCell="U44" sqref="U44"/>
    </sheetView>
  </sheetViews>
  <sheetFormatPr defaultRowHeight="15" x14ac:dyDescent="0.25"/>
  <cols>
    <col min="1" max="1" width="4.85546875" style="9" customWidth="1"/>
    <col min="2" max="2" width="39.85546875" style="9" customWidth="1"/>
    <col min="3" max="5" width="12.28515625" style="9" customWidth="1"/>
    <col min="6" max="6" width="12.5703125" style="9" customWidth="1"/>
    <col min="7" max="21" width="13.28515625" style="9" customWidth="1"/>
    <col min="22" max="16384" width="9.140625" style="9"/>
  </cols>
  <sheetData>
    <row r="1" spans="1:21" x14ac:dyDescent="0.25">
      <c r="A1" s="9" t="str">
        <f>'[6]5.2'!A1</f>
        <v>Теплоснабжающая (теплосетевая) организация: АО "ЮЭСК"</v>
      </c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</row>
    <row r="2" spans="1:21" x14ac:dyDescent="0.25">
      <c r="A2" s="9" t="str">
        <f>'[6]5.2'!A2</f>
        <v>Базовый период/Период регулирования:2016/2017г.г.</v>
      </c>
    </row>
    <row r="3" spans="1:21" ht="14.25" customHeight="1" x14ac:dyDescent="0.25"/>
    <row r="4" spans="1:21" ht="18.75" x14ac:dyDescent="0.3">
      <c r="A4" s="33" t="s">
        <v>100</v>
      </c>
      <c r="G4" s="151">
        <f>[8]УСЛОВН.2016!$CI$68</f>
        <v>58.58</v>
      </c>
    </row>
    <row r="5" spans="1:21" ht="18.75" x14ac:dyDescent="0.3">
      <c r="A5" s="33"/>
      <c r="F5" s="9">
        <f>F24/'5.3'!F24</f>
        <v>0.2284357991131763</v>
      </c>
    </row>
    <row r="6" spans="1:21" x14ac:dyDescent="0.25">
      <c r="A6" s="11" t="str">
        <f>'5.2 (3)'!B6</f>
        <v>Тигильский ЭУ</v>
      </c>
      <c r="G6" s="9" t="s">
        <v>101</v>
      </c>
    </row>
    <row r="7" spans="1:21" x14ac:dyDescent="0.25">
      <c r="A7" s="18"/>
      <c r="B7" s="18"/>
      <c r="C7" s="35"/>
      <c r="D7" s="35">
        <v>2016</v>
      </c>
      <c r="E7" s="35"/>
      <c r="F7" s="113">
        <v>2017</v>
      </c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</row>
    <row r="8" spans="1:21" s="110" customFormat="1" ht="44.25" x14ac:dyDescent="0.25">
      <c r="A8" s="112" t="s">
        <v>71</v>
      </c>
      <c r="B8" s="112" t="s">
        <v>102</v>
      </c>
      <c r="C8" s="112" t="s">
        <v>103</v>
      </c>
      <c r="D8" s="109" t="s">
        <v>104</v>
      </c>
      <c r="E8" s="109" t="s">
        <v>105</v>
      </c>
      <c r="F8" s="112" t="s">
        <v>106</v>
      </c>
      <c r="G8" s="112">
        <v>2018</v>
      </c>
      <c r="H8" s="112">
        <v>2019</v>
      </c>
      <c r="I8" s="112">
        <v>2020</v>
      </c>
      <c r="J8" s="112">
        <v>2021</v>
      </c>
      <c r="K8" s="112">
        <v>2022</v>
      </c>
      <c r="L8" s="112">
        <v>2023</v>
      </c>
      <c r="M8" s="112">
        <v>2024</v>
      </c>
      <c r="N8" s="112">
        <v>2025</v>
      </c>
      <c r="O8" s="112">
        <v>2026</v>
      </c>
      <c r="P8" s="112">
        <v>2027</v>
      </c>
      <c r="Q8" s="112">
        <v>2028</v>
      </c>
      <c r="R8" s="112">
        <v>2029</v>
      </c>
      <c r="S8" s="112">
        <v>2030</v>
      </c>
      <c r="T8" s="112">
        <v>2031</v>
      </c>
      <c r="U8" s="112">
        <v>2032</v>
      </c>
    </row>
    <row r="9" spans="1:21" s="110" customFormat="1" x14ac:dyDescent="0.25">
      <c r="A9" s="14">
        <v>1</v>
      </c>
      <c r="B9" s="14">
        <v>2</v>
      </c>
      <c r="C9" s="15">
        <f>B9+1</f>
        <v>3</v>
      </c>
      <c r="D9" s="15">
        <f t="shared" ref="D9:U9" si="0">C9+1</f>
        <v>4</v>
      </c>
      <c r="E9" s="15">
        <f t="shared" si="0"/>
        <v>5</v>
      </c>
      <c r="F9" s="15">
        <f t="shared" si="0"/>
        <v>6</v>
      </c>
      <c r="G9" s="15">
        <f t="shared" si="0"/>
        <v>7</v>
      </c>
      <c r="H9" s="15">
        <f t="shared" si="0"/>
        <v>8</v>
      </c>
      <c r="I9" s="15">
        <f t="shared" si="0"/>
        <v>9</v>
      </c>
      <c r="J9" s="15">
        <f t="shared" si="0"/>
        <v>10</v>
      </c>
      <c r="K9" s="15">
        <f t="shared" si="0"/>
        <v>11</v>
      </c>
      <c r="L9" s="15">
        <f t="shared" si="0"/>
        <v>12</v>
      </c>
      <c r="M9" s="15">
        <f t="shared" si="0"/>
        <v>13</v>
      </c>
      <c r="N9" s="15">
        <f t="shared" si="0"/>
        <v>14</v>
      </c>
      <c r="O9" s="15">
        <f t="shared" si="0"/>
        <v>15</v>
      </c>
      <c r="P9" s="15">
        <f t="shared" si="0"/>
        <v>16</v>
      </c>
      <c r="Q9" s="15">
        <f t="shared" si="0"/>
        <v>17</v>
      </c>
      <c r="R9" s="15">
        <f t="shared" si="0"/>
        <v>18</v>
      </c>
      <c r="S9" s="15">
        <f t="shared" si="0"/>
        <v>19</v>
      </c>
      <c r="T9" s="15">
        <f t="shared" si="0"/>
        <v>20</v>
      </c>
      <c r="U9" s="15">
        <f t="shared" si="0"/>
        <v>21</v>
      </c>
    </row>
    <row r="10" spans="1:21" ht="45.75" customHeight="1" x14ac:dyDescent="0.25">
      <c r="A10" s="16" t="s">
        <v>107</v>
      </c>
      <c r="B10" s="17" t="s">
        <v>108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x14ac:dyDescent="0.25">
      <c r="A11" s="16" t="s">
        <v>109</v>
      </c>
      <c r="B11" s="17" t="s">
        <v>110</v>
      </c>
      <c r="C11" s="158">
        <f>'5.3'!C11-'5.3 (2)'!C11</f>
        <v>651.34957373601992</v>
      </c>
      <c r="D11" s="39">
        <v>851.48958000000005</v>
      </c>
      <c r="E11" s="39">
        <f>'[7]5.3'!G11</f>
        <v>1622.4876599999998</v>
      </c>
      <c r="F11" s="159">
        <f>'5.3'!F11/'5.3'!G3*'5.3 (3)'!G4</f>
        <v>772.60044549018812</v>
      </c>
      <c r="G11" s="158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</row>
    <row r="12" spans="1:21" x14ac:dyDescent="0.25">
      <c r="A12" s="16" t="s">
        <v>111</v>
      </c>
      <c r="B12" s="17" t="s">
        <v>112</v>
      </c>
      <c r="C12" s="18"/>
      <c r="D12" s="18"/>
      <c r="E12" s="18"/>
      <c r="F12" s="39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45" customHeight="1" x14ac:dyDescent="0.25">
      <c r="A13" s="16" t="s">
        <v>113</v>
      </c>
      <c r="B13" s="17" t="s">
        <v>114</v>
      </c>
      <c r="C13" s="158">
        <f>'5.3'!C13-'5.3 (2)'!C13</f>
        <v>12.035412896310881</v>
      </c>
      <c r="D13" s="39">
        <f>'[7]5.3'!F13</f>
        <v>29.979767692583657</v>
      </c>
      <c r="E13" s="39">
        <f>'[7]5.3'!G13</f>
        <v>29.979767692583657</v>
      </c>
      <c r="F13" s="159">
        <f>'5.3'!F13-'5.3 (2)'!F13</f>
        <v>17.864577183442421</v>
      </c>
      <c r="G13" s="39">
        <f>F13</f>
        <v>17.864577183442421</v>
      </c>
      <c r="H13" s="39">
        <f t="shared" ref="H13:U16" si="1">G13</f>
        <v>17.864577183442421</v>
      </c>
      <c r="I13" s="39">
        <f t="shared" si="1"/>
        <v>17.864577183442421</v>
      </c>
      <c r="J13" s="39">
        <f t="shared" si="1"/>
        <v>17.864577183442421</v>
      </c>
      <c r="K13" s="39">
        <f t="shared" si="1"/>
        <v>17.864577183442421</v>
      </c>
      <c r="L13" s="39">
        <f t="shared" si="1"/>
        <v>17.864577183442421</v>
      </c>
      <c r="M13" s="39">
        <f t="shared" si="1"/>
        <v>17.864577183442421</v>
      </c>
      <c r="N13" s="39">
        <f t="shared" si="1"/>
        <v>17.864577183442421</v>
      </c>
      <c r="O13" s="39">
        <f t="shared" si="1"/>
        <v>17.864577183442421</v>
      </c>
      <c r="P13" s="39">
        <f t="shared" si="1"/>
        <v>17.864577183442421</v>
      </c>
      <c r="Q13" s="39">
        <f t="shared" si="1"/>
        <v>17.864577183442421</v>
      </c>
      <c r="R13" s="39">
        <f t="shared" si="1"/>
        <v>17.864577183442421</v>
      </c>
      <c r="S13" s="39">
        <f t="shared" si="1"/>
        <v>17.864577183442421</v>
      </c>
      <c r="T13" s="39">
        <f t="shared" si="1"/>
        <v>17.864577183442421</v>
      </c>
      <c r="U13" s="39">
        <f t="shared" si="1"/>
        <v>17.864577183442421</v>
      </c>
    </row>
    <row r="14" spans="1:21" ht="90" customHeight="1" x14ac:dyDescent="0.25">
      <c r="A14" s="16" t="s">
        <v>115</v>
      </c>
      <c r="B14" s="17" t="s">
        <v>116</v>
      </c>
      <c r="C14" s="158">
        <f>'5.3'!C14-'5.3 (2)'!C14</f>
        <v>59.013322381259201</v>
      </c>
      <c r="D14" s="39">
        <f>'[7]5.3'!F14</f>
        <v>147</v>
      </c>
      <c r="E14" s="39">
        <f>'[7]5.3'!G14</f>
        <v>147</v>
      </c>
      <c r="F14" s="159">
        <f>'5.3'!G14/'5.3'!G3*'5.3 (3)'!G4</f>
        <v>27.46528197764524</v>
      </c>
      <c r="G14" s="39">
        <f>'5.3'!G14-'5.3 (2)'!G14</f>
        <v>27.465281977645233</v>
      </c>
      <c r="H14" s="39">
        <f t="shared" si="1"/>
        <v>27.465281977645233</v>
      </c>
      <c r="I14" s="39">
        <f t="shared" si="1"/>
        <v>27.465281977645233</v>
      </c>
      <c r="J14" s="39">
        <f t="shared" si="1"/>
        <v>27.465281977645233</v>
      </c>
      <c r="K14" s="39">
        <f t="shared" si="1"/>
        <v>27.465281977645233</v>
      </c>
      <c r="L14" s="39">
        <f t="shared" si="1"/>
        <v>27.465281977645233</v>
      </c>
      <c r="M14" s="39">
        <f t="shared" si="1"/>
        <v>27.465281977645233</v>
      </c>
      <c r="N14" s="39">
        <f t="shared" si="1"/>
        <v>27.465281977645233</v>
      </c>
      <c r="O14" s="39">
        <f t="shared" si="1"/>
        <v>27.465281977645233</v>
      </c>
      <c r="P14" s="39">
        <f t="shared" si="1"/>
        <v>27.465281977645233</v>
      </c>
      <c r="Q14" s="39">
        <f t="shared" si="1"/>
        <v>27.465281977645233</v>
      </c>
      <c r="R14" s="39">
        <f t="shared" si="1"/>
        <v>27.465281977645233</v>
      </c>
      <c r="S14" s="39">
        <f t="shared" si="1"/>
        <v>27.465281977645233</v>
      </c>
      <c r="T14" s="39">
        <f t="shared" si="1"/>
        <v>27.465281977645233</v>
      </c>
      <c r="U14" s="39">
        <f t="shared" si="1"/>
        <v>27.465281977645233</v>
      </c>
    </row>
    <row r="15" spans="1:21" x14ac:dyDescent="0.25">
      <c r="A15" s="16" t="s">
        <v>117</v>
      </c>
      <c r="B15" s="17" t="s">
        <v>118</v>
      </c>
      <c r="C15" s="158">
        <f>'5.3'!C15-'5.3 (2)'!C15</f>
        <v>36.732782298538922</v>
      </c>
      <c r="D15" s="41">
        <f>'[7]5.3'!F15</f>
        <v>91.5</v>
      </c>
      <c r="E15" s="41">
        <f>'[7]5.3'!G15</f>
        <v>91.5</v>
      </c>
      <c r="F15" s="159">
        <f>'5.3'!F15/'5.3'!G3*'5.3 (3)'!G4</f>
        <v>36.732782298538908</v>
      </c>
      <c r="G15" s="39">
        <f>F15</f>
        <v>36.732782298538908</v>
      </c>
      <c r="H15" s="39">
        <f t="shared" si="1"/>
        <v>36.732782298538908</v>
      </c>
      <c r="I15" s="39">
        <f t="shared" si="1"/>
        <v>36.732782298538908</v>
      </c>
      <c r="J15" s="39">
        <f t="shared" si="1"/>
        <v>36.732782298538908</v>
      </c>
      <c r="K15" s="39">
        <f t="shared" si="1"/>
        <v>36.732782298538908</v>
      </c>
      <c r="L15" s="39">
        <f t="shared" si="1"/>
        <v>36.732782298538908</v>
      </c>
      <c r="M15" s="39">
        <f t="shared" si="1"/>
        <v>36.732782298538908</v>
      </c>
      <c r="N15" s="39">
        <f t="shared" si="1"/>
        <v>36.732782298538908</v>
      </c>
      <c r="O15" s="39">
        <f t="shared" si="1"/>
        <v>36.732782298538908</v>
      </c>
      <c r="P15" s="39">
        <f t="shared" si="1"/>
        <v>36.732782298538908</v>
      </c>
      <c r="Q15" s="39">
        <f t="shared" si="1"/>
        <v>36.732782298538908</v>
      </c>
      <c r="R15" s="39">
        <f t="shared" si="1"/>
        <v>36.732782298538908</v>
      </c>
      <c r="S15" s="39">
        <f t="shared" si="1"/>
        <v>36.732782298538908</v>
      </c>
      <c r="T15" s="39">
        <f t="shared" si="1"/>
        <v>36.732782298538908</v>
      </c>
      <c r="U15" s="39">
        <f t="shared" si="1"/>
        <v>36.732782298538908</v>
      </c>
    </row>
    <row r="16" spans="1:21" x14ac:dyDescent="0.25">
      <c r="A16" s="16" t="s">
        <v>119</v>
      </c>
      <c r="B16" s="17" t="s">
        <v>120</v>
      </c>
      <c r="C16" s="158">
        <f>'5.3'!C16-'5.3 (2)'!C16</f>
        <v>13.213765348157459</v>
      </c>
      <c r="D16" s="39">
        <f>'[7]5.3'!F16</f>
        <v>32.914999999999999</v>
      </c>
      <c r="E16" s="39">
        <f>'[7]5.3'!G16</f>
        <v>32.914999999999999</v>
      </c>
      <c r="F16" s="159">
        <f>'5.3'!F16-'5.3 (2)'!F16</f>
        <v>13.213765348157459</v>
      </c>
      <c r="G16" s="39">
        <f>F16</f>
        <v>13.213765348157459</v>
      </c>
      <c r="H16" s="39">
        <f t="shared" si="1"/>
        <v>13.213765348157459</v>
      </c>
      <c r="I16" s="39">
        <f t="shared" si="1"/>
        <v>13.213765348157459</v>
      </c>
      <c r="J16" s="39">
        <f t="shared" si="1"/>
        <v>13.213765348157459</v>
      </c>
      <c r="K16" s="39">
        <f t="shared" si="1"/>
        <v>13.213765348157459</v>
      </c>
      <c r="L16" s="39">
        <f t="shared" si="1"/>
        <v>13.213765348157459</v>
      </c>
      <c r="M16" s="39">
        <f t="shared" si="1"/>
        <v>13.213765348157459</v>
      </c>
      <c r="N16" s="39">
        <f t="shared" si="1"/>
        <v>13.213765348157459</v>
      </c>
      <c r="O16" s="39">
        <f t="shared" si="1"/>
        <v>13.213765348157459</v>
      </c>
      <c r="P16" s="39">
        <f t="shared" si="1"/>
        <v>13.213765348157459</v>
      </c>
      <c r="Q16" s="39">
        <f t="shared" si="1"/>
        <v>13.213765348157459</v>
      </c>
      <c r="R16" s="39">
        <f t="shared" si="1"/>
        <v>13.213765348157459</v>
      </c>
      <c r="S16" s="39">
        <f t="shared" si="1"/>
        <v>13.213765348157459</v>
      </c>
      <c r="T16" s="39">
        <f t="shared" si="1"/>
        <v>13.213765348157459</v>
      </c>
      <c r="U16" s="39">
        <f t="shared" si="1"/>
        <v>13.213765348157459</v>
      </c>
    </row>
    <row r="17" spans="1:21" x14ac:dyDescent="0.25">
      <c r="A17" s="16" t="s">
        <v>121</v>
      </c>
      <c r="B17" s="17" t="s">
        <v>122</v>
      </c>
      <c r="C17" s="158">
        <f>'5.3'!C17-'5.3 (2)'!C17</f>
        <v>4988.0877450528787</v>
      </c>
      <c r="D17" s="39">
        <f>'[7]5.3'!F17</f>
        <v>10626.795630764831</v>
      </c>
      <c r="E17" s="39">
        <f>'[7]5.3'!G17</f>
        <v>10626.795630764831</v>
      </c>
      <c r="F17" s="159">
        <f>'[7]5.3'!J17/98*23</f>
        <v>5222.5278690703653</v>
      </c>
      <c r="G17" s="158">
        <f>F17*1.04</f>
        <v>5431.4289838331797</v>
      </c>
      <c r="H17" s="158">
        <f t="shared" ref="H17:U20" si="2">G17*1.04</f>
        <v>5648.6861431865073</v>
      </c>
      <c r="I17" s="158">
        <f t="shared" si="2"/>
        <v>5874.6335889139682</v>
      </c>
      <c r="J17" s="158">
        <f t="shared" si="2"/>
        <v>6109.6189324705274</v>
      </c>
      <c r="K17" s="158">
        <f t="shared" si="2"/>
        <v>6354.003689769349</v>
      </c>
      <c r="L17" s="158">
        <f t="shared" si="2"/>
        <v>6608.1638373601236</v>
      </c>
      <c r="M17" s="158">
        <f t="shared" si="2"/>
        <v>6872.4903908545284</v>
      </c>
      <c r="N17" s="158">
        <f t="shared" si="2"/>
        <v>7147.3900064887102</v>
      </c>
      <c r="O17" s="158">
        <f t="shared" si="2"/>
        <v>7433.2856067482589</v>
      </c>
      <c r="P17" s="158">
        <f t="shared" si="2"/>
        <v>7730.6170310181897</v>
      </c>
      <c r="Q17" s="158">
        <f t="shared" si="2"/>
        <v>8039.8417122589171</v>
      </c>
      <c r="R17" s="158">
        <f t="shared" si="2"/>
        <v>8361.4353807492735</v>
      </c>
      <c r="S17" s="158">
        <f t="shared" si="2"/>
        <v>8695.8927959792454</v>
      </c>
      <c r="T17" s="158">
        <f t="shared" si="2"/>
        <v>9043.7285078184159</v>
      </c>
      <c r="U17" s="158">
        <f t="shared" si="2"/>
        <v>9405.4776481311528</v>
      </c>
    </row>
    <row r="18" spans="1:21" ht="15" customHeight="1" x14ac:dyDescent="0.25">
      <c r="A18" s="16" t="s">
        <v>123</v>
      </c>
      <c r="B18" s="17" t="s">
        <v>124</v>
      </c>
      <c r="C18" s="158">
        <f>'5.3'!C18-'5.3 (2)'!C18</f>
        <v>99.810797802997058</v>
      </c>
      <c r="D18" s="39">
        <f>'[7]5.3'!F18</f>
        <v>248.625</v>
      </c>
      <c r="E18" s="39">
        <f>'[7]5.3'!G18</f>
        <v>248.625</v>
      </c>
      <c r="F18" s="159">
        <f>'5.3'!F18/'5.3'!G3*'5.3 (3)'!G4</f>
        <v>103.80322971511698</v>
      </c>
      <c r="G18" s="39">
        <f>'5.3'!G18-'5.3 (2)'!G18</f>
        <v>107.95535890372162</v>
      </c>
      <c r="H18" s="39">
        <f t="shared" si="2"/>
        <v>112.27357325987049</v>
      </c>
      <c r="I18" s="39">
        <f t="shared" si="2"/>
        <v>116.76451619026531</v>
      </c>
      <c r="J18" s="39">
        <f t="shared" si="2"/>
        <v>121.43509683787593</v>
      </c>
      <c r="K18" s="39">
        <f t="shared" si="2"/>
        <v>126.29250071139097</v>
      </c>
      <c r="L18" s="39">
        <f t="shared" si="2"/>
        <v>131.34420073984663</v>
      </c>
      <c r="M18" s="39">
        <f t="shared" si="2"/>
        <v>136.59796876944048</v>
      </c>
      <c r="N18" s="39">
        <f t="shared" si="2"/>
        <v>142.06188752021811</v>
      </c>
      <c r="O18" s="39">
        <f t="shared" si="2"/>
        <v>147.74436302102683</v>
      </c>
      <c r="P18" s="39">
        <f t="shared" si="2"/>
        <v>153.6541375418679</v>
      </c>
      <c r="Q18" s="39">
        <f t="shared" si="2"/>
        <v>159.80030304354261</v>
      </c>
      <c r="R18" s="39">
        <f t="shared" si="2"/>
        <v>166.19231516528433</v>
      </c>
      <c r="S18" s="39">
        <f t="shared" si="2"/>
        <v>172.8400077718957</v>
      </c>
      <c r="T18" s="39">
        <f t="shared" si="2"/>
        <v>179.75360808277154</v>
      </c>
      <c r="U18" s="39">
        <f t="shared" si="2"/>
        <v>186.94375240608241</v>
      </c>
    </row>
    <row r="19" spans="1:21" ht="15" customHeight="1" x14ac:dyDescent="0.25">
      <c r="A19" s="16" t="s">
        <v>125</v>
      </c>
      <c r="B19" s="17" t="s">
        <v>126</v>
      </c>
      <c r="C19" s="158">
        <f>'5.3'!C19-'5.3 (2)'!C19</f>
        <v>159.77369124548068</v>
      </c>
      <c r="D19" s="39">
        <f>'[7]5.3'!F19</f>
        <v>341.37652115366831</v>
      </c>
      <c r="E19" s="39">
        <f>'[7]5.3'!G19</f>
        <v>339.3983371966408</v>
      </c>
      <c r="F19" s="159">
        <f>'[7]5.3'!J19/98*23</f>
        <v>104.5478121237559</v>
      </c>
      <c r="G19" s="158">
        <f>F19*1.04</f>
        <v>108.72972460870615</v>
      </c>
      <c r="H19" s="158">
        <f t="shared" si="2"/>
        <v>113.07891359305439</v>
      </c>
      <c r="I19" s="158">
        <f t="shared" si="2"/>
        <v>117.60207013677658</v>
      </c>
      <c r="J19" s="158">
        <f t="shared" si="2"/>
        <v>122.30615294224764</v>
      </c>
      <c r="K19" s="158">
        <f t="shared" si="2"/>
        <v>127.19839905993754</v>
      </c>
      <c r="L19" s="158">
        <f t="shared" si="2"/>
        <v>132.28633502233504</v>
      </c>
      <c r="M19" s="158">
        <f t="shared" si="2"/>
        <v>137.57778842322844</v>
      </c>
      <c r="N19" s="158">
        <f t="shared" si="2"/>
        <v>143.08089996015758</v>
      </c>
      <c r="O19" s="158">
        <f t="shared" si="2"/>
        <v>148.80413595856388</v>
      </c>
      <c r="P19" s="158">
        <f t="shared" si="2"/>
        <v>154.75630139690642</v>
      </c>
      <c r="Q19" s="158">
        <f t="shared" si="2"/>
        <v>160.94655345278269</v>
      </c>
      <c r="R19" s="158">
        <f t="shared" si="2"/>
        <v>167.38441559089401</v>
      </c>
      <c r="S19" s="158">
        <f t="shared" si="2"/>
        <v>174.07979221452976</v>
      </c>
      <c r="T19" s="158">
        <f t="shared" si="2"/>
        <v>181.04298390311095</v>
      </c>
      <c r="U19" s="158">
        <f t="shared" si="2"/>
        <v>188.28470325923539</v>
      </c>
    </row>
    <row r="20" spans="1:21" ht="15" customHeight="1" x14ac:dyDescent="0.25">
      <c r="A20" s="16" t="s">
        <v>127</v>
      </c>
      <c r="B20" s="17" t="s">
        <v>128</v>
      </c>
      <c r="C20" s="158">
        <f>'5.3'!C20-'5.3 (2)'!C20</f>
        <v>0</v>
      </c>
      <c r="D20" s="39">
        <f>'[7]5.3'!F20</f>
        <v>0</v>
      </c>
      <c r="E20" s="39">
        <f>'[7]5.3'!G20</f>
        <v>0</v>
      </c>
      <c r="F20" s="40">
        <f>'[7]5.3'!J20</f>
        <v>0</v>
      </c>
      <c r="G20" s="158">
        <f>821*23*12/1000</f>
        <v>226.596</v>
      </c>
      <c r="H20" s="158">
        <f>G20*1.04</f>
        <v>235.65984</v>
      </c>
      <c r="I20" s="158">
        <f>H20*1.04</f>
        <v>245.08623360000001</v>
      </c>
      <c r="J20" s="158">
        <f>I20*1.04</f>
        <v>254.88968294400001</v>
      </c>
      <c r="K20" s="158">
        <f>J20*1.04</f>
        <v>265.08527026176</v>
      </c>
      <c r="L20" s="158">
        <f t="shared" si="2"/>
        <v>275.68868107223039</v>
      </c>
      <c r="M20" s="158">
        <f t="shared" si="2"/>
        <v>286.71622831511962</v>
      </c>
      <c r="N20" s="158">
        <f t="shared" si="2"/>
        <v>298.18487744772443</v>
      </c>
      <c r="O20" s="158">
        <f t="shared" si="2"/>
        <v>310.1122725456334</v>
      </c>
      <c r="P20" s="158">
        <f t="shared" si="2"/>
        <v>322.51676344745874</v>
      </c>
      <c r="Q20" s="158">
        <f t="shared" si="2"/>
        <v>335.41743398535709</v>
      </c>
      <c r="R20" s="158">
        <f t="shared" si="2"/>
        <v>348.83413134477138</v>
      </c>
      <c r="S20" s="158">
        <f t="shared" si="2"/>
        <v>362.78749659856226</v>
      </c>
      <c r="T20" s="158">
        <f t="shared" si="2"/>
        <v>377.29899646250476</v>
      </c>
      <c r="U20" s="158">
        <f t="shared" si="2"/>
        <v>392.39095632100498</v>
      </c>
    </row>
    <row r="21" spans="1:21" ht="30" x14ac:dyDescent="0.25">
      <c r="A21" s="16" t="s">
        <v>129</v>
      </c>
      <c r="B21" s="17" t="s">
        <v>130</v>
      </c>
      <c r="C21" s="165">
        <f>'5.3'!C21-'5.3 (2)'!C21</f>
        <v>39.678565903339745</v>
      </c>
      <c r="D21" s="39">
        <f>'[7]5.3'!F21</f>
        <v>98.837837837837824</v>
      </c>
      <c r="E21" s="39">
        <f>'[7]5.3'!G21</f>
        <v>98.837837837837824</v>
      </c>
      <c r="F21" s="161">
        <f>'5.3'!F21/'5.3'!G3*'5.3 (3)'!G4</f>
        <v>57.262127265919041</v>
      </c>
      <c r="G21" s="158">
        <f>'[10]свод мероприятий 05.06.2017'!$H$139</f>
        <v>318.40984000000003</v>
      </c>
      <c r="H21" s="158">
        <f>'[10]свод мероприятий 05.06.2017'!$I$139</f>
        <v>315.52812346246969</v>
      </c>
      <c r="I21" s="158">
        <f>'[10]свод мероприятий 05.06.2017'!$J$139</f>
        <v>583.2579318836481</v>
      </c>
      <c r="J21" s="158">
        <f>'[10]свод мероприятий 05.06.2017'!$K$139</f>
        <v>1267.3320456192705</v>
      </c>
      <c r="K21" s="158">
        <f>'[10]свод мероприятий 05.06.2017'!$L$139</f>
        <v>1905.9396627552469</v>
      </c>
      <c r="L21" s="158">
        <f>'[10]свод мероприятий 05.06.2017'!$M$139</f>
        <v>2483.917147943399</v>
      </c>
      <c r="M21" s="158">
        <f>'[10]свод мероприятий 05.06.2017'!$N$139</f>
        <v>2990.9219626937024</v>
      </c>
      <c r="N21" s="158">
        <f>'[10]свод мероприятий 05.06.2017'!$O$139</f>
        <v>3660.77154536326</v>
      </c>
      <c r="O21" s="158">
        <f>'[10]свод мероприятий 05.06.2017'!$P$139</f>
        <v>3959.7056874942641</v>
      </c>
      <c r="P21" s="158">
        <f>'[10]свод мероприятий 05.06.2017'!$Q$139</f>
        <v>6198.8812883820383</v>
      </c>
      <c r="Q21" s="158">
        <f>'[10]свод мероприятий 05.06.2017'!$R$139</f>
        <v>8272.0730475913679</v>
      </c>
      <c r="R21" s="158">
        <f>'[10]свод мероприятий 05.06.2017'!$S$139</f>
        <v>8628.6306753126046</v>
      </c>
      <c r="S21" s="158">
        <f>'[10]свод мероприятий 05.06.2017'!$T$139</f>
        <v>9162.570112616002</v>
      </c>
      <c r="T21" s="158">
        <f>'[10]свод мероприятий 05.06.2017'!$U$139</f>
        <v>10313.4733737152</v>
      </c>
      <c r="U21" s="158">
        <f>'[10]свод мероприятий 05.06.2017'!$V$139</f>
        <v>7897.9432453151321</v>
      </c>
    </row>
    <row r="22" spans="1:21" x14ac:dyDescent="0.25">
      <c r="A22" s="16" t="s">
        <v>131</v>
      </c>
      <c r="B22" s="17" t="s">
        <v>132</v>
      </c>
      <c r="C22" s="158">
        <f>'5.3'!C22-'5.3 (2)'!C22</f>
        <v>0</v>
      </c>
      <c r="D22" s="39">
        <f>'[7]5.3'!F22</f>
        <v>0</v>
      </c>
      <c r="E22" s="39">
        <f>'[7]5.3'!G22</f>
        <v>0</v>
      </c>
      <c r="F22" s="40">
        <f>'[7]5.3'!J22</f>
        <v>0</v>
      </c>
      <c r="G22" s="39"/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</row>
    <row r="23" spans="1:21" ht="45" x14ac:dyDescent="0.25">
      <c r="A23" s="16" t="s">
        <v>133</v>
      </c>
      <c r="B23" s="17" t="s">
        <v>134</v>
      </c>
      <c r="C23" s="158">
        <f>'5.3'!C23-'5.3 (2)'!C23</f>
        <v>387.90510487095889</v>
      </c>
      <c r="D23" s="39">
        <f>'[7]5.3'!F23</f>
        <v>3046.5</v>
      </c>
      <c r="E23" s="39">
        <f>'[7]5.3'!G23</f>
        <v>0</v>
      </c>
      <c r="F23" s="40">
        <f>'[7]5.3'!J23</f>
        <v>0</v>
      </c>
      <c r="G23" s="39">
        <f>'[1]5.3'!J23</f>
        <v>0</v>
      </c>
      <c r="H23" s="39"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</row>
    <row r="24" spans="1:21" x14ac:dyDescent="0.25">
      <c r="A24" s="16"/>
      <c r="B24" s="17" t="s">
        <v>135</v>
      </c>
      <c r="C24" s="23">
        <f t="shared" ref="C24:K24" si="3">SUM(C10:C23)</f>
        <v>6447.6007615359413</v>
      </c>
      <c r="D24" s="23">
        <f t="shared" si="3"/>
        <v>15515.019337448921</v>
      </c>
      <c r="E24" s="23">
        <f t="shared" si="3"/>
        <v>13237.539233491894</v>
      </c>
      <c r="F24" s="23">
        <f>SUM(F10:F23)</f>
        <v>6356.0178904731283</v>
      </c>
      <c r="G24" s="23">
        <f t="shared" si="3"/>
        <v>6288.3963141533914</v>
      </c>
      <c r="H24" s="23">
        <f t="shared" si="3"/>
        <v>6520.5030003096863</v>
      </c>
      <c r="I24" s="23">
        <f t="shared" si="3"/>
        <v>7032.6207475324427</v>
      </c>
      <c r="J24" s="23">
        <f t="shared" si="3"/>
        <v>7970.8583176217053</v>
      </c>
      <c r="K24" s="23">
        <f t="shared" si="3"/>
        <v>8873.7959293654676</v>
      </c>
      <c r="L24" s="23">
        <f t="shared" ref="L24:U24" si="4">SUM(L10:L23)</f>
        <v>9726.6766089457196</v>
      </c>
      <c r="M24" s="23">
        <f t="shared" si="4"/>
        <v>10519.580745863803</v>
      </c>
      <c r="N24" s="23">
        <f t="shared" si="4"/>
        <v>11486.765623587855</v>
      </c>
      <c r="O24" s="23">
        <f t="shared" si="4"/>
        <v>12094.928472575531</v>
      </c>
      <c r="P24" s="23">
        <f t="shared" si="4"/>
        <v>14655.701928594244</v>
      </c>
      <c r="Q24" s="23">
        <f t="shared" si="4"/>
        <v>17063.355457139754</v>
      </c>
      <c r="R24" s="23">
        <f t="shared" si="4"/>
        <v>17767.75332497061</v>
      </c>
      <c r="S24" s="23">
        <f t="shared" si="4"/>
        <v>18663.44661198802</v>
      </c>
      <c r="T24" s="23">
        <f t="shared" si="4"/>
        <v>20190.573876789786</v>
      </c>
      <c r="U24" s="23">
        <f t="shared" si="4"/>
        <v>18166.316712240394</v>
      </c>
    </row>
    <row r="25" spans="1:21" x14ac:dyDescent="0.25">
      <c r="A25" s="16" t="s">
        <v>77</v>
      </c>
      <c r="B25" s="17" t="s">
        <v>136</v>
      </c>
      <c r="C25" s="158">
        <f>'5.3'!C25-'5.3 (2)'!C25</f>
        <v>49.995753682060837</v>
      </c>
      <c r="D25" s="39">
        <f>'[7]5.3'!F25</f>
        <v>114.46525</v>
      </c>
      <c r="E25" s="39">
        <f>'[7]5.3'!G25</f>
        <v>114.46525</v>
      </c>
      <c r="F25" s="40">
        <f>'5.3'!F25*'5.3 (3)'!F5</f>
        <v>356.20457382254671</v>
      </c>
      <c r="G25" s="40">
        <f>'5.9 (3)'!E13/0.8*0.2</f>
        <v>505.79949720153621</v>
      </c>
      <c r="H25" s="40">
        <f>'5.9 (3)'!F13/0.8*0.2</f>
        <v>792.33124001597685</v>
      </c>
      <c r="I25" s="40">
        <f>'5.9 (3)'!G13/0.8*0.2</f>
        <v>1144.7978024857641</v>
      </c>
      <c r="J25" s="40">
        <f>'5.9 (3)'!H13/0.8*0.2</f>
        <v>1366.7996916002687</v>
      </c>
      <c r="K25" s="40">
        <f>'5.9 (3)'!I13/0.8*0.2</f>
        <v>1436.705353019544</v>
      </c>
      <c r="L25" s="40">
        <f>'5.9 (3)'!J13/0.8*0.2</f>
        <v>1608.0619114873873</v>
      </c>
      <c r="M25" s="40">
        <f>'5.9 (3)'!K13/0.8*0.2</f>
        <v>1787.6103866844951</v>
      </c>
      <c r="N25" s="40">
        <f>'5.9 (3)'!L13/0.8*0.2</f>
        <v>592.75093668458658</v>
      </c>
      <c r="O25" s="40">
        <f>'5.9 (3)'!M13/0.8*0.2</f>
        <v>394.47829717925322</v>
      </c>
      <c r="P25" s="40">
        <f>'5.9 (3)'!N13/0.8*0.2</f>
        <v>408.14853370087786</v>
      </c>
      <c r="Q25" s="40">
        <f>'5.9 (3)'!O13/0.8*0.2</f>
        <v>422.30456647136816</v>
      </c>
      <c r="R25" s="40">
        <f>'5.9 (3)'!P13/0.8*0.2</f>
        <v>436.96402134960329</v>
      </c>
      <c r="S25" s="40">
        <f>'5.9 (3)'!Q13/0.8*0.2</f>
        <v>452.14517577148246</v>
      </c>
      <c r="T25" s="40">
        <f>'5.9 (3)'!R13/0.8*0.2</f>
        <v>467.8669832306673</v>
      </c>
      <c r="U25" s="40">
        <f>'5.9 (3)'!S13/0.8*0.2</f>
        <v>484.14909869171856</v>
      </c>
    </row>
    <row r="26" spans="1:21" ht="64.5" customHeight="1" x14ac:dyDescent="0.25">
      <c r="A26" s="16" t="s">
        <v>79</v>
      </c>
      <c r="B26" s="17" t="s">
        <v>137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1:21" ht="15" customHeight="1" x14ac:dyDescent="0.25">
      <c r="A27" s="16" t="s">
        <v>87</v>
      </c>
      <c r="B27" s="17" t="s">
        <v>138</v>
      </c>
      <c r="C27" s="43">
        <f t="shared" ref="C27:U27" si="5">C24+C25</f>
        <v>6497.5965152180024</v>
      </c>
      <c r="D27" s="23">
        <f t="shared" si="5"/>
        <v>15629.48458744892</v>
      </c>
      <c r="E27" s="23">
        <f t="shared" si="5"/>
        <v>13352.004483491894</v>
      </c>
      <c r="F27" s="23">
        <f t="shared" si="5"/>
        <v>6712.2224642956753</v>
      </c>
      <c r="G27" s="23">
        <f t="shared" si="5"/>
        <v>6794.1958113549272</v>
      </c>
      <c r="H27" s="23">
        <f t="shared" si="5"/>
        <v>7312.8342403256629</v>
      </c>
      <c r="I27" s="23">
        <f t="shared" si="5"/>
        <v>8177.4185500182066</v>
      </c>
      <c r="J27" s="23">
        <f t="shared" si="5"/>
        <v>9337.6580092219738</v>
      </c>
      <c r="K27" s="23">
        <f t="shared" si="5"/>
        <v>10310.501282385012</v>
      </c>
      <c r="L27" s="23">
        <f t="shared" si="5"/>
        <v>11334.738520433108</v>
      </c>
      <c r="M27" s="23">
        <f t="shared" si="5"/>
        <v>12307.191132548298</v>
      </c>
      <c r="N27" s="23">
        <f t="shared" si="5"/>
        <v>12079.516560272441</v>
      </c>
      <c r="O27" s="23">
        <f t="shared" si="5"/>
        <v>12489.406769754785</v>
      </c>
      <c r="P27" s="23">
        <f t="shared" si="5"/>
        <v>15063.850462295122</v>
      </c>
      <c r="Q27" s="23">
        <f t="shared" si="5"/>
        <v>17485.660023611123</v>
      </c>
      <c r="R27" s="23">
        <f t="shared" si="5"/>
        <v>18204.717346320213</v>
      </c>
      <c r="S27" s="23">
        <f t="shared" si="5"/>
        <v>19115.591787759502</v>
      </c>
      <c r="T27" s="23">
        <f t="shared" si="5"/>
        <v>20658.440860020452</v>
      </c>
      <c r="U27" s="23">
        <f t="shared" si="5"/>
        <v>18650.465810932114</v>
      </c>
    </row>
    <row r="28" spans="1:21" ht="15" customHeight="1" x14ac:dyDescent="0.25">
      <c r="A28" s="25"/>
      <c r="B28" s="26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</row>
    <row r="29" spans="1:21" ht="15" customHeight="1" x14ac:dyDescent="0.25">
      <c r="A29" s="25"/>
      <c r="B29" s="29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</row>
    <row r="30" spans="1:21" s="117" customFormat="1" ht="12.75" x14ac:dyDescent="0.2">
      <c r="B30" s="118"/>
      <c r="D30" s="119"/>
      <c r="E30" s="120"/>
      <c r="F30" s="120">
        <v>2017</v>
      </c>
      <c r="G30" s="120">
        <v>2018</v>
      </c>
      <c r="H30" s="120">
        <v>2019</v>
      </c>
      <c r="I30" s="120">
        <v>2020</v>
      </c>
      <c r="J30" s="120">
        <v>2021</v>
      </c>
      <c r="K30" s="120">
        <v>2022</v>
      </c>
      <c r="L30" s="120">
        <v>2023</v>
      </c>
      <c r="M30" s="120">
        <v>2024</v>
      </c>
      <c r="N30" s="120">
        <v>2025</v>
      </c>
      <c r="O30" s="120">
        <v>2026</v>
      </c>
      <c r="P30" s="120">
        <v>2027</v>
      </c>
      <c r="Q30" s="120">
        <v>2028</v>
      </c>
      <c r="R30" s="120">
        <v>2029</v>
      </c>
      <c r="S30" s="120">
        <v>2030</v>
      </c>
      <c r="T30" s="120">
        <v>2031</v>
      </c>
      <c r="U30" s="120">
        <v>2032</v>
      </c>
    </row>
    <row r="31" spans="1:21" s="117" customFormat="1" ht="12.75" x14ac:dyDescent="0.2">
      <c r="B31" s="119"/>
      <c r="C31" s="119"/>
      <c r="D31" s="121" t="s">
        <v>136</v>
      </c>
      <c r="E31" s="122">
        <f>C25</f>
        <v>49.995753682060837</v>
      </c>
      <c r="F31" s="122">
        <f>F25</f>
        <v>356.20457382254671</v>
      </c>
      <c r="G31" s="122">
        <f t="shared" ref="G31:U31" si="6">G25</f>
        <v>505.79949720153621</v>
      </c>
      <c r="H31" s="122">
        <f t="shared" si="6"/>
        <v>792.33124001597685</v>
      </c>
      <c r="I31" s="122">
        <f t="shared" si="6"/>
        <v>1144.7978024857641</v>
      </c>
      <c r="J31" s="122">
        <f t="shared" si="6"/>
        <v>1366.7996916002687</v>
      </c>
      <c r="K31" s="122">
        <f t="shared" si="6"/>
        <v>1436.705353019544</v>
      </c>
      <c r="L31" s="122">
        <f t="shared" si="6"/>
        <v>1608.0619114873873</v>
      </c>
      <c r="M31" s="122">
        <f t="shared" si="6"/>
        <v>1787.6103866844951</v>
      </c>
      <c r="N31" s="122">
        <f t="shared" si="6"/>
        <v>592.75093668458658</v>
      </c>
      <c r="O31" s="122">
        <f t="shared" si="6"/>
        <v>394.47829717925322</v>
      </c>
      <c r="P31" s="122">
        <f t="shared" si="6"/>
        <v>408.14853370087786</v>
      </c>
      <c r="Q31" s="122">
        <f t="shared" si="6"/>
        <v>422.30456647136816</v>
      </c>
      <c r="R31" s="122">
        <f t="shared" si="6"/>
        <v>436.96402134960329</v>
      </c>
      <c r="S31" s="122">
        <f t="shared" si="6"/>
        <v>452.14517577148246</v>
      </c>
      <c r="T31" s="122">
        <f t="shared" si="6"/>
        <v>467.8669832306673</v>
      </c>
      <c r="U31" s="122">
        <f t="shared" si="6"/>
        <v>484.14909869171856</v>
      </c>
    </row>
    <row r="32" spans="1:21" s="117" customFormat="1" ht="12.75" x14ac:dyDescent="0.2">
      <c r="B32" s="119"/>
      <c r="C32" s="119"/>
      <c r="D32" s="123" t="s">
        <v>177</v>
      </c>
      <c r="E32" s="122">
        <f t="shared" ref="E32:P32" si="7">SUM(E38,E36,E40)</f>
        <v>0</v>
      </c>
      <c r="F32" s="122">
        <f>'5.9 (3)'!D13</f>
        <v>974.8829997461288</v>
      </c>
      <c r="G32" s="122">
        <f>SUM(G38,G36,G40)</f>
        <v>2023.1979888061448</v>
      </c>
      <c r="H32" s="122">
        <f>SUM(H38,H36,H40)</f>
        <v>3169.3249600639074</v>
      </c>
      <c r="I32" s="122">
        <f t="shared" si="7"/>
        <v>4579.1912099430565</v>
      </c>
      <c r="J32" s="122">
        <f t="shared" si="7"/>
        <v>5467.1987664010749</v>
      </c>
      <c r="K32" s="122">
        <f>SUM(K38,K36,K40)</f>
        <v>5746.8214120781759</v>
      </c>
      <c r="L32" s="122">
        <f>SUM(L38,L36,L40)</f>
        <v>6432.2476459495492</v>
      </c>
      <c r="M32" s="122">
        <f>SUM(M38,M36,M40)</f>
        <v>7150.4415467379804</v>
      </c>
      <c r="N32" s="122">
        <f>SUM(N38,N36,N40)</f>
        <v>2371.0037467383463</v>
      </c>
      <c r="O32" s="122">
        <f>SUM(O38,O36,O40)</f>
        <v>1577.9131887170129</v>
      </c>
      <c r="P32" s="122">
        <f t="shared" si="7"/>
        <v>1632.5941348035115</v>
      </c>
      <c r="Q32" s="122">
        <f>SUM(Q38,Q36,Q40)</f>
        <v>1689.2182658854726</v>
      </c>
      <c r="R32" s="122">
        <f>SUM(R38,R36,R40)</f>
        <v>1747.8560853984131</v>
      </c>
      <c r="S32" s="122">
        <f>SUM(S38,S36,S40)</f>
        <v>1808.5807030859298</v>
      </c>
      <c r="T32" s="122">
        <f>SUM(T38,T36,T40)</f>
        <v>1871.4679329226692</v>
      </c>
      <c r="U32" s="122">
        <f>SUM(U38,U36,U40)</f>
        <v>1936.596394766874</v>
      </c>
    </row>
    <row r="33" spans="2:21" s="117" customFormat="1" ht="12.75" x14ac:dyDescent="0.2">
      <c r="B33" s="119"/>
      <c r="C33" s="119"/>
      <c r="D33" s="123" t="s">
        <v>178</v>
      </c>
      <c r="E33" s="124"/>
    </row>
    <row r="34" spans="2:21" s="117" customFormat="1" ht="12.75" x14ac:dyDescent="0.2">
      <c r="B34" s="119"/>
      <c r="C34" s="119"/>
      <c r="D34" s="123" t="s">
        <v>179</v>
      </c>
      <c r="E34" s="125"/>
      <c r="F34" s="126"/>
      <c r="G34" s="126">
        <f>G18</f>
        <v>107.95535890372162</v>
      </c>
      <c r="H34" s="126">
        <f t="shared" ref="H34:U34" si="8">H18</f>
        <v>112.27357325987049</v>
      </c>
      <c r="I34" s="126">
        <f t="shared" si="8"/>
        <v>116.76451619026531</v>
      </c>
      <c r="J34" s="126">
        <f t="shared" si="8"/>
        <v>121.43509683787593</v>
      </c>
      <c r="K34" s="126">
        <f t="shared" si="8"/>
        <v>126.29250071139097</v>
      </c>
      <c r="L34" s="126">
        <f t="shared" si="8"/>
        <v>131.34420073984663</v>
      </c>
      <c r="M34" s="126">
        <f t="shared" si="8"/>
        <v>136.59796876944048</v>
      </c>
      <c r="N34" s="126">
        <f t="shared" si="8"/>
        <v>142.06188752021811</v>
      </c>
      <c r="O34" s="126">
        <f t="shared" si="8"/>
        <v>147.74436302102683</v>
      </c>
      <c r="P34" s="126">
        <f t="shared" si="8"/>
        <v>153.6541375418679</v>
      </c>
      <c r="Q34" s="126">
        <f t="shared" si="8"/>
        <v>159.80030304354261</v>
      </c>
      <c r="R34" s="126">
        <f t="shared" si="8"/>
        <v>166.19231516528433</v>
      </c>
      <c r="S34" s="126">
        <f t="shared" si="8"/>
        <v>172.8400077718957</v>
      </c>
      <c r="T34" s="126">
        <f t="shared" si="8"/>
        <v>179.75360808277154</v>
      </c>
      <c r="U34" s="126">
        <f t="shared" si="8"/>
        <v>186.94375240608241</v>
      </c>
    </row>
    <row r="35" spans="2:21" s="117" customFormat="1" ht="12.75" x14ac:dyDescent="0.2">
      <c r="B35" s="119"/>
      <c r="C35" s="119"/>
      <c r="D35" s="123"/>
    </row>
    <row r="36" spans="2:21" s="117" customFormat="1" ht="12.75" x14ac:dyDescent="0.2">
      <c r="B36" s="127"/>
      <c r="C36" s="127"/>
      <c r="D36" s="128" t="s">
        <v>180</v>
      </c>
      <c r="F36" s="124"/>
      <c r="G36" s="124">
        <f>'[14]Финансовый план'!F17-2000</f>
        <v>820.44965398305067</v>
      </c>
      <c r="H36" s="124">
        <f>'[14]Финансовый план'!G17-3000</f>
        <v>1925.1862030070233</v>
      </c>
      <c r="I36" s="124">
        <f>'[14]Финансовый план'!H17-2000</f>
        <v>3292.1996709300583</v>
      </c>
      <c r="J36" s="124">
        <f>'[14]Финансовый план'!I17</f>
        <v>4135.8393117328897</v>
      </c>
      <c r="K36" s="124">
        <f>'[14]Финансовый план'!J17+1000</f>
        <v>4369.5241924441107</v>
      </c>
      <c r="L36" s="124">
        <f>'[14]Финансовый план'!K17+3000</f>
        <v>5007.3860821390235</v>
      </c>
      <c r="M36" s="124">
        <f>'[14]Финансовый план'!L17+3000</f>
        <v>5676.3302399410768</v>
      </c>
      <c r="N36" s="124">
        <f>'[14]Финансовый план'!M17</f>
        <v>845.89631057148017</v>
      </c>
      <c r="O36" s="124">
        <f>'[14]Финансовый план'!$N$17</f>
        <v>0</v>
      </c>
      <c r="P36" s="124">
        <f>'[14]Финансовый план'!$N$17</f>
        <v>0</v>
      </c>
      <c r="Q36" s="124">
        <f>'[14]Финансовый план'!$N$17</f>
        <v>0</v>
      </c>
      <c r="R36" s="124">
        <f>'[14]Финансовый план'!$N$17</f>
        <v>0</v>
      </c>
      <c r="S36" s="124">
        <f>'[14]Финансовый план'!$N$17</f>
        <v>0</v>
      </c>
      <c r="T36" s="124">
        <f>'[14]Финансовый план'!$N$17</f>
        <v>0</v>
      </c>
      <c r="U36" s="124">
        <f>'[14]Финансовый план'!$N$17</f>
        <v>0</v>
      </c>
    </row>
    <row r="37" spans="2:21" s="117" customFormat="1" ht="12.75" x14ac:dyDescent="0.2">
      <c r="B37" s="127"/>
      <c r="C37" s="127"/>
      <c r="D37" s="128" t="s">
        <v>181</v>
      </c>
      <c r="G37" s="124">
        <f>'[14]Финансовый план'!F16</f>
        <v>318.40984000000003</v>
      </c>
      <c r="H37" s="124">
        <f>'[14]Финансовый план'!G16</f>
        <v>315.52812346246969</v>
      </c>
      <c r="I37" s="124">
        <f>'[14]Финансовый план'!H16</f>
        <v>583.2579318836481</v>
      </c>
      <c r="J37" s="124">
        <f>'[14]Финансовый план'!I16</f>
        <v>1267.3320456192705</v>
      </c>
      <c r="K37" s="124">
        <f>'[14]Финансовый план'!J16</f>
        <v>1905.9396627552469</v>
      </c>
      <c r="L37" s="124">
        <f>'[14]Финансовый план'!K16</f>
        <v>2483.917147943399</v>
      </c>
      <c r="M37" s="124">
        <f>'[14]Финансовый план'!L16</f>
        <v>2990.9219626937024</v>
      </c>
      <c r="N37" s="124">
        <f>'[14]Финансовый план'!M16</f>
        <v>3660.77154536326</v>
      </c>
      <c r="O37" s="124">
        <f>'[14]Финансовый план'!N16</f>
        <v>3959.7056874942641</v>
      </c>
      <c r="P37" s="124">
        <f>'[14]Финансовый план'!O16</f>
        <v>4016.1197531136154</v>
      </c>
      <c r="Q37" s="124">
        <f>'[14]Финансовый план'!P16</f>
        <v>3917.6597892197533</v>
      </c>
      <c r="R37" s="124">
        <f>'[14]Финансовый план'!Q16</f>
        <v>4035.4060114783733</v>
      </c>
      <c r="S37" s="124">
        <f>'[14]Финансовый план'!R16</f>
        <v>4222.7543777745277</v>
      </c>
      <c r="T37" s="124">
        <f>'[14]Финансовый план'!S16</f>
        <v>4014.1687849868395</v>
      </c>
      <c r="U37" s="124">
        <f>'[14]Финансовый план'!T16</f>
        <v>3968.0232777026295</v>
      </c>
    </row>
    <row r="38" spans="2:21" s="117" customFormat="1" ht="12.75" x14ac:dyDescent="0.2">
      <c r="B38" s="127"/>
      <c r="C38" s="127"/>
      <c r="D38" s="128" t="s">
        <v>182</v>
      </c>
      <c r="F38" s="129">
        <v>0</v>
      </c>
      <c r="G38" s="135">
        <f>G20</f>
        <v>226.596</v>
      </c>
      <c r="H38" s="135">
        <f t="shared" ref="H38:U38" si="9">H20</f>
        <v>235.65984</v>
      </c>
      <c r="I38" s="135">
        <f t="shared" si="9"/>
        <v>245.08623360000001</v>
      </c>
      <c r="J38" s="135">
        <f t="shared" si="9"/>
        <v>254.88968294400001</v>
      </c>
      <c r="K38" s="135">
        <f t="shared" si="9"/>
        <v>265.08527026176</v>
      </c>
      <c r="L38" s="135">
        <f t="shared" si="9"/>
        <v>275.68868107223039</v>
      </c>
      <c r="M38" s="135">
        <f t="shared" si="9"/>
        <v>286.71622831511962</v>
      </c>
      <c r="N38" s="135">
        <f t="shared" si="9"/>
        <v>298.18487744772443</v>
      </c>
      <c r="O38" s="135">
        <f t="shared" si="9"/>
        <v>310.1122725456334</v>
      </c>
      <c r="P38" s="135">
        <f t="shared" si="9"/>
        <v>322.51676344745874</v>
      </c>
      <c r="Q38" s="135">
        <f t="shared" si="9"/>
        <v>335.41743398535709</v>
      </c>
      <c r="R38" s="135">
        <f t="shared" si="9"/>
        <v>348.83413134477138</v>
      </c>
      <c r="S38" s="135">
        <f t="shared" si="9"/>
        <v>362.78749659856226</v>
      </c>
      <c r="T38" s="135">
        <f t="shared" si="9"/>
        <v>377.29899646250476</v>
      </c>
      <c r="U38" s="135">
        <f t="shared" si="9"/>
        <v>392.39095632100498</v>
      </c>
    </row>
    <row r="39" spans="2:21" s="117" customFormat="1" ht="12.75" x14ac:dyDescent="0.2">
      <c r="B39" s="123"/>
      <c r="C39" s="123"/>
      <c r="D39" s="119"/>
    </row>
    <row r="40" spans="2:21" s="117" customFormat="1" ht="12.75" x14ac:dyDescent="0.2">
      <c r="B40" s="119"/>
      <c r="C40" s="119"/>
      <c r="D40" s="130" t="s">
        <v>183</v>
      </c>
      <c r="E40" s="131"/>
      <c r="F40" s="131">
        <f>'5.9 (3)'!D13</f>
        <v>974.8829997461288</v>
      </c>
      <c r="G40" s="131">
        <f>('5.2 (3)'!F16+'5.3 (3)'!G24+'5.9 (3)'!E12-'5.3 (3)'!G21-'5.4 (3)'!G10-'5.4 (3)'!G14)*0.05</f>
        <v>976.15233482309418</v>
      </c>
      <c r="H40" s="131">
        <f>('5.2 (3)'!G16+'5.3 (3)'!H24+'5.9 (3)'!F12-'5.3 (3)'!H21-'5.4 (3)'!H10-'5.4 (3)'!H14)*0.05</f>
        <v>1008.4789170568843</v>
      </c>
      <c r="I40" s="131">
        <f>('5.2 (3)'!H16+'5.3 (3)'!I24+'5.9 (3)'!G12-'5.3 (3)'!I21-'5.4 (3)'!I10-'5.4 (3)'!I14)*0.05</f>
        <v>1041.9053054129979</v>
      </c>
      <c r="J40" s="131">
        <f>('5.2 (3)'!I16+'5.3 (3)'!J24+'5.9 (3)'!H12-'5.3 (3)'!J21-'5.4 (3)'!J10-'5.4 (3)'!J14)*0.05</f>
        <v>1076.469771724185</v>
      </c>
      <c r="K40" s="131">
        <f>('5.2 (3)'!J16+'5.3 (3)'!K24+'5.9 (3)'!I12-'5.3 (3)'!K21-'5.4 (3)'!K10-'5.4 (3)'!K14)*0.05</f>
        <v>1112.2119493723046</v>
      </c>
      <c r="L40" s="131">
        <f>('5.2 (3)'!K16+'5.3 (3)'!L24+'5.9 (3)'!J12-'5.3 (3)'!L21-'5.4 (3)'!L10-'5.4 (3)'!L14)*0.05</f>
        <v>1149.1728827382949</v>
      </c>
      <c r="M40" s="131">
        <f>('5.2 (3)'!L16+'5.3 (3)'!M24+'5.9 (3)'!K12-'5.3 (3)'!M21-'5.4 (3)'!M10-'5.4 (3)'!M14)*0.05</f>
        <v>1187.3950784817841</v>
      </c>
      <c r="N40" s="131">
        <f>('5.2 (3)'!M16+'5.3 (3)'!N24+'5.9 (3)'!L12-'5.3 (3)'!N21-'5.4 (3)'!N10-'5.4 (3)'!N14)*0.05</f>
        <v>1226.9225587191415</v>
      </c>
      <c r="O40" s="131">
        <f>('5.2 (3)'!N16+'5.3 (3)'!O24+'5.9 (3)'!M12-'5.3 (3)'!O21-'5.4 (3)'!O10-'5.4 (3)'!O14)*0.05</f>
        <v>1267.8009161713794</v>
      </c>
      <c r="P40" s="131">
        <f>('5.2 (3)'!O16+'5.3 (3)'!P24+'5.9 (3)'!N12-'5.3 (3)'!P21-'5.4 (3)'!P10-'5.4 (3)'!P14)*0.05</f>
        <v>1310.0773713560527</v>
      </c>
      <c r="Q40" s="131">
        <f>('5.2 (3)'!P16+'5.3 (3)'!Q24+'5.9 (3)'!O12-'5.3 (3)'!Q21-'5.4 (3)'!Q10-'5.4 (3)'!Q14)*0.05</f>
        <v>1353.8008319001156</v>
      </c>
      <c r="R40" s="131">
        <f>('5.2 (3)'!Q16+'5.3 (3)'!R24+'5.9 (3)'!P12-'5.3 (3)'!R21-'5.4 (3)'!R10-'5.4 (3)'!R14)*0.05</f>
        <v>1399.0219540536418</v>
      </c>
      <c r="S40" s="131">
        <f>('5.2 (3)'!R16+'5.3 (3)'!S24+'5.9 (3)'!Q12-'5.3 (3)'!S21-'5.4 (3)'!S10-'5.4 (3)'!S14)*0.05</f>
        <v>1445.7932064873676</v>
      </c>
      <c r="T40" s="131">
        <f>('5.2 (3)'!S16+'5.3 (3)'!T24+'5.9 (3)'!R12-'5.3 (3)'!T21-'5.4 (3)'!T10-'5.4 (3)'!T14)*0.05</f>
        <v>1494.1689364601643</v>
      </c>
      <c r="U40" s="131">
        <f>('5.2 (3)'!T16+'5.3 (3)'!U24+'5.9 (3)'!S12-'5.3 (3)'!U21-'5.4 (3)'!U10-'5.4 (3)'!U14)*0.05</f>
        <v>1544.205438445869</v>
      </c>
    </row>
    <row r="41" spans="2:21" s="117" customFormat="1" ht="12.75" x14ac:dyDescent="0.2">
      <c r="B41" s="119"/>
      <c r="C41" s="119"/>
      <c r="D41" s="119" t="s">
        <v>184</v>
      </c>
      <c r="E41" s="132">
        <f t="shared" ref="E41:U41" si="10">E32-E40</f>
        <v>0</v>
      </c>
      <c r="F41" s="132">
        <f>F32-F40</f>
        <v>0</v>
      </c>
      <c r="G41" s="132">
        <f>G32-G40</f>
        <v>1047.0456539830507</v>
      </c>
      <c r="H41" s="132">
        <f>H32-H40</f>
        <v>2160.8460430070231</v>
      </c>
      <c r="I41" s="132">
        <f>I32-I40</f>
        <v>3537.2859045300584</v>
      </c>
      <c r="J41" s="132">
        <f t="shared" si="10"/>
        <v>4390.7289946768897</v>
      </c>
      <c r="K41" s="132">
        <f t="shared" si="10"/>
        <v>4634.609462705871</v>
      </c>
      <c r="L41" s="132">
        <f t="shared" si="10"/>
        <v>5283.0747632112543</v>
      </c>
      <c r="M41" s="132">
        <f t="shared" si="10"/>
        <v>5963.046468256196</v>
      </c>
      <c r="N41" s="132">
        <f t="shared" si="10"/>
        <v>1144.0811880192048</v>
      </c>
      <c r="O41" s="132">
        <f t="shared" si="10"/>
        <v>310.11227254563346</v>
      </c>
      <c r="P41" s="132">
        <f t="shared" si="10"/>
        <v>322.51676344745874</v>
      </c>
      <c r="Q41" s="132">
        <f t="shared" si="10"/>
        <v>335.41743398535709</v>
      </c>
      <c r="R41" s="132">
        <f t="shared" si="10"/>
        <v>348.83413134477132</v>
      </c>
      <c r="S41" s="132">
        <f t="shared" si="10"/>
        <v>362.78749659856226</v>
      </c>
      <c r="T41" s="132">
        <f t="shared" si="10"/>
        <v>377.29899646250487</v>
      </c>
      <c r="U41" s="132">
        <f t="shared" si="10"/>
        <v>392.39095632100498</v>
      </c>
    </row>
    <row r="42" spans="2:21" s="117" customFormat="1" ht="12.75" x14ac:dyDescent="0.2">
      <c r="B42" s="119"/>
      <c r="C42" s="205" t="s">
        <v>185</v>
      </c>
      <c r="D42" s="205"/>
      <c r="E42" s="119"/>
      <c r="F42" s="136">
        <f>('5.2 (3)'!E16+'5.3 (3)'!F24+'5.4 (3)'!F15)*0.07</f>
        <v>2599.1775792636381</v>
      </c>
      <c r="G42" s="136">
        <f>('5.2 (3)'!F16+'5.3 (3)'!G24+'5.4 (3)'!G15)*0.07</f>
        <v>2681.9208824245188</v>
      </c>
      <c r="H42" s="136">
        <f>('5.2 (3)'!G16+'5.3 (3)'!H24+'5.4 (3)'!H15)*0.07</f>
        <v>2778.6971343890855</v>
      </c>
      <c r="I42" s="136">
        <f>('5.2 (3)'!H16+'5.3 (3)'!I24+'5.4 (3)'!I15)*0.07</f>
        <v>2898.0247519518102</v>
      </c>
      <c r="J42" s="136">
        <f>('5.2 (3)'!I16+'5.3 (3)'!J24+'5.4 (3)'!J15)*0.07</f>
        <v>3050.2413635146359</v>
      </c>
      <c r="K42" s="136">
        <f>('5.2 (3)'!J16+'5.3 (3)'!K24+'5.4 (3)'!K15)*0.07</f>
        <v>3203.1617630178193</v>
      </c>
      <c r="L42" s="136">
        <f>('5.2 (3)'!K16+'5.3 (3)'!L24+'5.4 (3)'!L15)*0.07</f>
        <v>3355.8714639935251</v>
      </c>
      <c r="M42" s="136">
        <f>('5.2 (3)'!L16+'5.3 (3)'!M24+'5.4 (3)'!M15)*0.07</f>
        <v>3507.799084179087</v>
      </c>
      <c r="N42" s="136">
        <f>('5.2 (3)'!M16+'5.3 (3)'!N24+'5.4 (3)'!N15)*0.07</f>
        <v>3675.4702847748972</v>
      </c>
      <c r="O42" s="136">
        <f>('5.2 (3)'!N16+'5.3 (3)'!O24+'5.4 (3)'!O15)*0.07</f>
        <v>3821.6863629329073</v>
      </c>
      <c r="P42" s="136">
        <f>('5.2 (3)'!O16+'5.3 (3)'!P24+'5.4 (3)'!P15)*0.07</f>
        <v>4108.3991195403287</v>
      </c>
      <c r="Q42" s="136">
        <f>('5.2 (3)'!P16+'5.3 (3)'!Q24+'5.4 (3)'!Q15)*0.07</f>
        <v>4388.350151824875</v>
      </c>
      <c r="R42" s="136">
        <f>('5.2 (3)'!Q16+'5.3 (3)'!R24+'5.4 (3)'!R15)*0.07</f>
        <v>4553.1781117336313</v>
      </c>
      <c r="S42" s="136">
        <f>('5.2 (3)'!R16+'5.3 (3)'!S24+'5.4 (3)'!S15)*0.07</f>
        <v>4735.6553549035507</v>
      </c>
      <c r="T42" s="136">
        <f>('5.2 (3)'!S16+'5.3 (3)'!T24+'5.4 (3)'!T15)*0.07</f>
        <v>4966.7512034599349</v>
      </c>
      <c r="U42" s="136">
        <f>('5.2 (3)'!T16+'5.3 (3)'!U24+'5.4 (3)'!U15)*0.07</f>
        <v>4953.8340595021427</v>
      </c>
    </row>
    <row r="43" spans="2:21" s="117" customFormat="1" ht="12.75" x14ac:dyDescent="0.2">
      <c r="B43" s="119"/>
      <c r="C43" s="119"/>
      <c r="D43" s="119" t="s">
        <v>186</v>
      </c>
      <c r="E43" s="119"/>
      <c r="F43" s="133">
        <f>F41/('5.9'!D21-'5.3'!F40)</f>
        <v>0</v>
      </c>
      <c r="G43" s="133">
        <f>G41/('5.9'!E21-'5.3'!G40)</f>
        <v>4.0702727997691058E-3</v>
      </c>
      <c r="H43" s="133">
        <f>H41/('5.9'!F21-'5.3'!H40)</f>
        <v>8.1147616668329637E-3</v>
      </c>
      <c r="I43" s="133">
        <f>I41/('5.9'!G21-'5.3'!I40)</f>
        <v>1.2839185487021862E-2</v>
      </c>
      <c r="J43" s="133">
        <f>J41/('5.9'!H21-'5.3'!J40)</f>
        <v>1.530573450254913E-2</v>
      </c>
      <c r="K43" s="133">
        <f>K41/('5.9'!I21-'5.3'!K40)</f>
        <v>1.5524894001918131E-2</v>
      </c>
      <c r="L43" s="133">
        <f>L41/('5.9'!J21-'5.3'!L40)</f>
        <v>1.6978466809397599E-2</v>
      </c>
      <c r="M43" s="133">
        <f>M41/('5.9'!K21-'5.3'!M40)</f>
        <v>1.8384395182245532E-2</v>
      </c>
      <c r="N43" s="133">
        <v>5.0000000000000001E-3</v>
      </c>
      <c r="O43" s="133">
        <v>5.0000000000000001E-3</v>
      </c>
      <c r="P43" s="133">
        <v>5.0000000000000001E-3</v>
      </c>
      <c r="Q43" s="133">
        <v>5.0000000000000001E-3</v>
      </c>
      <c r="R43" s="133">
        <v>5.0000000000000001E-3</v>
      </c>
      <c r="S43" s="133">
        <v>5.0000000000000001E-3</v>
      </c>
      <c r="T43" s="133">
        <v>5.0000000000000001E-3</v>
      </c>
      <c r="U43" s="133">
        <v>5.0000000000000001E-3</v>
      </c>
    </row>
  </sheetData>
  <mergeCells count="1">
    <mergeCell ref="C42:D4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I22"/>
  <sheetViews>
    <sheetView zoomScale="80" zoomScaleNormal="8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32" sqref="H32"/>
    </sheetView>
  </sheetViews>
  <sheetFormatPr defaultRowHeight="15" x14ac:dyDescent="0.25"/>
  <cols>
    <col min="1" max="1" width="4.140625" style="9" customWidth="1"/>
    <col min="2" max="2" width="23" style="9" customWidth="1"/>
    <col min="3" max="3" width="15.85546875" style="9" hidden="1" customWidth="1"/>
    <col min="4" max="4" width="15" style="9" hidden="1" customWidth="1"/>
    <col min="5" max="5" width="15" style="9" customWidth="1"/>
    <col min="6" max="7" width="14" style="9" customWidth="1"/>
    <col min="8" max="8" width="14.28515625" style="9" customWidth="1"/>
    <col min="9" max="21" width="14" style="9" customWidth="1"/>
    <col min="22" max="16384" width="9.140625" style="9"/>
  </cols>
  <sheetData>
    <row r="1" spans="1:21" x14ac:dyDescent="0.25">
      <c r="A1" s="9" t="str">
        <f>'[6]5.3'!A1</f>
        <v>Теплоснабжающая (теплосетевая) организация: АО "ЮЭСК"</v>
      </c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x14ac:dyDescent="0.25">
      <c r="A2" s="9" t="str">
        <f>'[6]5.3'!A2</f>
        <v>Базовый период/Период регулирования:2016/2017г.г.</v>
      </c>
    </row>
    <row r="4" spans="1:21" ht="35.25" customHeight="1" x14ac:dyDescent="0.3">
      <c r="A4" s="206" t="s">
        <v>141</v>
      </c>
      <c r="B4" s="206"/>
      <c r="C4" s="206"/>
      <c r="D4" s="206"/>
      <c r="E4" s="206"/>
      <c r="F4" s="206"/>
      <c r="G4" s="206"/>
    </row>
    <row r="6" spans="1:21" x14ac:dyDescent="0.25">
      <c r="B6" s="11" t="str">
        <f>'5.3 (3)'!A6</f>
        <v>Тигильский ЭУ</v>
      </c>
    </row>
    <row r="7" spans="1:21" s="110" customFormat="1" x14ac:dyDescent="0.25">
      <c r="A7" s="207" t="s">
        <v>142</v>
      </c>
      <c r="B7" s="209" t="s">
        <v>1</v>
      </c>
      <c r="C7" s="211">
        <v>2016</v>
      </c>
      <c r="D7" s="212"/>
      <c r="E7" s="47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</row>
    <row r="8" spans="1:21" ht="90" x14ac:dyDescent="0.25">
      <c r="A8" s="208"/>
      <c r="B8" s="210"/>
      <c r="C8" s="109" t="s">
        <v>143</v>
      </c>
      <c r="D8" s="109" t="s">
        <v>144</v>
      </c>
      <c r="E8" s="48" t="s">
        <v>145</v>
      </c>
      <c r="F8" s="48" t="s">
        <v>146</v>
      </c>
      <c r="G8" s="48">
        <v>2018</v>
      </c>
      <c r="H8" s="48">
        <v>2019</v>
      </c>
      <c r="I8" s="48">
        <v>2020</v>
      </c>
      <c r="J8" s="48">
        <v>2021</v>
      </c>
      <c r="K8" s="48">
        <v>2022</v>
      </c>
      <c r="L8" s="48">
        <v>2023</v>
      </c>
      <c r="M8" s="48">
        <v>2024</v>
      </c>
      <c r="N8" s="48">
        <v>2025</v>
      </c>
      <c r="O8" s="48">
        <v>2026</v>
      </c>
      <c r="P8" s="48">
        <v>2027</v>
      </c>
      <c r="Q8" s="48">
        <v>2028</v>
      </c>
      <c r="R8" s="48">
        <v>2029</v>
      </c>
      <c r="S8" s="48">
        <v>2030</v>
      </c>
      <c r="T8" s="48">
        <v>2031</v>
      </c>
      <c r="U8" s="48">
        <v>2032</v>
      </c>
    </row>
    <row r="9" spans="1:21" s="110" customFormat="1" x14ac:dyDescent="0.25">
      <c r="A9" s="14">
        <v>1</v>
      </c>
      <c r="B9" s="14">
        <v>2</v>
      </c>
      <c r="C9" s="15">
        <v>3</v>
      </c>
      <c r="D9" s="14">
        <v>4</v>
      </c>
      <c r="E9" s="14"/>
      <c r="F9" s="15">
        <v>6</v>
      </c>
      <c r="G9" s="14">
        <v>8</v>
      </c>
      <c r="H9" s="14">
        <v>8</v>
      </c>
      <c r="I9" s="14">
        <v>8</v>
      </c>
      <c r="J9" s="14">
        <v>8</v>
      </c>
      <c r="K9" s="14">
        <v>8</v>
      </c>
      <c r="L9" s="14">
        <v>8</v>
      </c>
      <c r="M9" s="14">
        <v>8</v>
      </c>
      <c r="N9" s="14">
        <v>8</v>
      </c>
      <c r="O9" s="14">
        <v>8</v>
      </c>
      <c r="P9" s="14">
        <v>8</v>
      </c>
      <c r="Q9" s="14">
        <v>8</v>
      </c>
      <c r="R9" s="14">
        <v>8</v>
      </c>
      <c r="S9" s="14">
        <v>8</v>
      </c>
      <c r="T9" s="14">
        <v>8</v>
      </c>
      <c r="U9" s="14">
        <v>8</v>
      </c>
    </row>
    <row r="10" spans="1:21" x14ac:dyDescent="0.25">
      <c r="A10" s="49" t="s">
        <v>75</v>
      </c>
      <c r="B10" s="50" t="s">
        <v>147</v>
      </c>
      <c r="C10" s="18"/>
      <c r="D10" s="39">
        <f>E10</f>
        <v>17203.232064124099</v>
      </c>
      <c r="E10" s="39">
        <f>'[9]4.5'!$O$12</f>
        <v>17203.232064124099</v>
      </c>
      <c r="F10" s="39">
        <f>'[9]4.5'!$O$28</f>
        <v>17458.708904269788</v>
      </c>
      <c r="G10" s="23">
        <f>F10*1.04</f>
        <v>18157.057260440579</v>
      </c>
      <c r="H10" s="23">
        <f t="shared" ref="H10:U10" si="0">G10*1.04</f>
        <v>18883.339550858203</v>
      </c>
      <c r="I10" s="23">
        <f t="shared" si="0"/>
        <v>19638.673132892531</v>
      </c>
      <c r="J10" s="23">
        <f t="shared" si="0"/>
        <v>20424.220058208233</v>
      </c>
      <c r="K10" s="23">
        <f t="shared" si="0"/>
        <v>21241.188860536564</v>
      </c>
      <c r="L10" s="23">
        <f t="shared" si="0"/>
        <v>22090.836414958027</v>
      </c>
      <c r="M10" s="23">
        <f t="shared" si="0"/>
        <v>22974.46987155635</v>
      </c>
      <c r="N10" s="23">
        <f t="shared" si="0"/>
        <v>23893.448666418604</v>
      </c>
      <c r="O10" s="23">
        <f t="shared" si="0"/>
        <v>24849.186613075348</v>
      </c>
      <c r="P10" s="23">
        <f t="shared" si="0"/>
        <v>25843.154077598363</v>
      </c>
      <c r="Q10" s="23">
        <f t="shared" si="0"/>
        <v>26876.880240702299</v>
      </c>
      <c r="R10" s="23">
        <f t="shared" si="0"/>
        <v>27951.955450330392</v>
      </c>
      <c r="S10" s="23">
        <f t="shared" si="0"/>
        <v>29070.033668343607</v>
      </c>
      <c r="T10" s="23">
        <f t="shared" si="0"/>
        <v>30232.835015077351</v>
      </c>
      <c r="U10" s="23">
        <f t="shared" si="0"/>
        <v>31442.148415680447</v>
      </c>
    </row>
    <row r="11" spans="1:21" ht="30" x14ac:dyDescent="0.25">
      <c r="A11" s="49" t="s">
        <v>77</v>
      </c>
      <c r="B11" s="17" t="s">
        <v>148</v>
      </c>
      <c r="C11" s="18"/>
      <c r="D11" s="39">
        <f>E11</f>
        <v>734.01648373662192</v>
      </c>
      <c r="E11" s="39">
        <f>'ДПР Седанка'!D9*'ДПР Седанка'!D18</f>
        <v>734.01648373662192</v>
      </c>
      <c r="F11" s="39">
        <f>'ДПР Седанка'!E9*'ДПР Седанка'!E18</f>
        <v>488.09050896166184</v>
      </c>
      <c r="G11" s="39">
        <f>'ДПР Седанка'!F9*'ДПР Седанка'!F18</f>
        <v>472.99281759697431</v>
      </c>
      <c r="H11" s="39">
        <f>'ДПР Седанка'!G9*'ДПР Седанка'!G18</f>
        <v>491.91253030085329</v>
      </c>
      <c r="I11" s="39">
        <f>'ДПР Седанка'!H9*'ДПР Седанка'!H18</f>
        <v>511.5890315128874</v>
      </c>
      <c r="J11" s="39">
        <f>'ДПР Седанка'!I9*'ДПР Седанка'!I18</f>
        <v>532.05259277340292</v>
      </c>
      <c r="K11" s="39">
        <f>'ДПР Седанка'!J9*'ДПР Седанка'!J18</f>
        <v>553.33469648433913</v>
      </c>
      <c r="L11" s="39">
        <f>'ДПР Седанка'!K9*'ДПР Седанка'!K18</f>
        <v>575.46808434371269</v>
      </c>
      <c r="M11" s="39">
        <f>'ДПР Седанка'!L9*'ДПР Седанка'!L18</f>
        <v>598.48680771746126</v>
      </c>
      <c r="N11" s="39">
        <f>'ДПР Седанка'!M9*'ДПР Седанка'!M18</f>
        <v>622.4262800261597</v>
      </c>
      <c r="O11" s="39">
        <f>'ДПР Седанка'!N9*'ДПР Седанка'!N18</f>
        <v>647.32333122720615</v>
      </c>
      <c r="P11" s="39">
        <f>'ДПР Седанка'!O9*'ДПР Седанка'!O18</f>
        <v>673.21626447629444</v>
      </c>
      <c r="Q11" s="39">
        <f>'ДПР Седанка'!P9*'ДПР Седанка'!P18</f>
        <v>700.14491505534625</v>
      </c>
      <c r="R11" s="39">
        <f>'ДПР Седанка'!Q9*'ДПР Седанка'!Q18</f>
        <v>728.15071165756012</v>
      </c>
      <c r="S11" s="39">
        <f>'ДПР Седанка'!R9*'ДПР Седанка'!R18</f>
        <v>757.27674012386251</v>
      </c>
      <c r="T11" s="39">
        <f>'ДПР Седанка'!S9*'ДПР Седанка'!S18</f>
        <v>787.567809728817</v>
      </c>
      <c r="U11" s="39">
        <f>'ДПР Седанка'!T9*'ДПР Седанка'!T18</f>
        <v>819.07052211796974</v>
      </c>
    </row>
    <row r="12" spans="1:21" ht="30" x14ac:dyDescent="0.25">
      <c r="A12" s="49" t="s">
        <v>79</v>
      </c>
      <c r="B12" s="17" t="s">
        <v>149</v>
      </c>
      <c r="C12" s="18"/>
      <c r="D12" s="39"/>
      <c r="E12" s="18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ht="30" x14ac:dyDescent="0.25">
      <c r="A13" s="49" t="s">
        <v>87</v>
      </c>
      <c r="B13" s="17" t="s">
        <v>150</v>
      </c>
      <c r="C13" s="18"/>
      <c r="D13" s="39">
        <f>E13</f>
        <v>396.44015682680555</v>
      </c>
      <c r="E13" s="39">
        <f>'5.4'!E13/ДПР!D11*'ДПР Седанка'!D11</f>
        <v>396.44015682680555</v>
      </c>
      <c r="F13" s="39">
        <f>'5.4'!F13/ДПР!E5*'ДПР Седанка'!E5</f>
        <v>331.02564938521306</v>
      </c>
      <c r="G13" s="39">
        <f>'ДПР Седанка'!F11*'ДПР Седанка'!F19</f>
        <v>524.37827871407387</v>
      </c>
      <c r="H13" s="39">
        <f>'ДПР Седанка'!G11*'ДПР Седанка'!G19</f>
        <v>545.35340986263691</v>
      </c>
      <c r="I13" s="39">
        <f>'ДПР Седанка'!H11*'ДПР Седанка'!H19</f>
        <v>567.16754625714236</v>
      </c>
      <c r="J13" s="39">
        <f>'ДПР Седанка'!I11*'ДПР Седанка'!I19</f>
        <v>589.85424810742813</v>
      </c>
      <c r="K13" s="39">
        <f>'ДПР Седанка'!J11*'ДПР Седанка'!J19</f>
        <v>613.44841803172528</v>
      </c>
      <c r="L13" s="39">
        <f>'ДПР Седанка'!K11*'ДПР Седанка'!K19</f>
        <v>637.98635475299432</v>
      </c>
      <c r="M13" s="39">
        <f>'ДПР Седанка'!L11*'ДПР Седанка'!L19</f>
        <v>663.50580894311406</v>
      </c>
      <c r="N13" s="39">
        <f>'ДПР Седанка'!M11*'ДПР Седанка'!M19</f>
        <v>690.04604130083874</v>
      </c>
      <c r="O13" s="39">
        <f>'ДПР Седанка'!N11*'ДПР Седанка'!N19</f>
        <v>717.64788295287224</v>
      </c>
      <c r="P13" s="39">
        <f>'ДПР Седанка'!O11*'ДПР Седанка'!O19</f>
        <v>746.35379827098723</v>
      </c>
      <c r="Q13" s="39">
        <f>'ДПР Седанка'!P11*'ДПР Седанка'!P19</f>
        <v>776.20795020182675</v>
      </c>
      <c r="R13" s="39">
        <f>'ДПР Седанка'!Q11*'ДПР Седанка'!Q19</f>
        <v>807.25626820989976</v>
      </c>
      <c r="S13" s="39">
        <f>'ДПР Седанка'!R11*'ДПР Седанка'!R19</f>
        <v>839.54651893829589</v>
      </c>
      <c r="T13" s="39">
        <f>'ДПР Седанка'!S11*'ДПР Седанка'!S19</f>
        <v>873.12837969582779</v>
      </c>
      <c r="U13" s="39">
        <f>'ДПР Седанка'!T11*'ДПР Седанка'!T19</f>
        <v>908.05351488366102</v>
      </c>
    </row>
    <row r="14" spans="1:21" ht="30" x14ac:dyDescent="0.25">
      <c r="A14" s="49" t="s">
        <v>89</v>
      </c>
      <c r="B14" s="17" t="s">
        <v>151</v>
      </c>
      <c r="C14" s="18"/>
      <c r="D14" s="39">
        <f>E14</f>
        <v>304.8984727847668</v>
      </c>
      <c r="E14" s="39">
        <f>'5.4'!E14/ДПР!D5*'ДПР Седанка'!D5</f>
        <v>304.8984727847668</v>
      </c>
      <c r="F14" s="39">
        <f>'5.4'!F14/ДПР!E5*'ДПР Седанка'!E5</f>
        <v>302.5400637547595</v>
      </c>
      <c r="G14" s="39">
        <f>F14*1.04</f>
        <v>314.64166630494987</v>
      </c>
      <c r="H14" s="39">
        <f t="shared" ref="H14:U14" si="1">G14*1.04</f>
        <v>327.22733295714789</v>
      </c>
      <c r="I14" s="39">
        <f t="shared" si="1"/>
        <v>340.3164262754338</v>
      </c>
      <c r="J14" s="39">
        <f t="shared" si="1"/>
        <v>353.92908332645118</v>
      </c>
      <c r="K14" s="39">
        <f t="shared" si="1"/>
        <v>368.08624665950924</v>
      </c>
      <c r="L14" s="39">
        <f t="shared" si="1"/>
        <v>382.80969652588965</v>
      </c>
      <c r="M14" s="39">
        <f t="shared" si="1"/>
        <v>398.12208438692522</v>
      </c>
      <c r="N14" s="39">
        <f t="shared" si="1"/>
        <v>414.04696776240223</v>
      </c>
      <c r="O14" s="39">
        <f t="shared" si="1"/>
        <v>430.60884647289834</v>
      </c>
      <c r="P14" s="39">
        <f t="shared" si="1"/>
        <v>447.83320033181428</v>
      </c>
      <c r="Q14" s="39">
        <f t="shared" si="1"/>
        <v>465.74652834508686</v>
      </c>
      <c r="R14" s="39">
        <f t="shared" si="1"/>
        <v>484.37638947889036</v>
      </c>
      <c r="S14" s="39">
        <f t="shared" si="1"/>
        <v>503.75144505804599</v>
      </c>
      <c r="T14" s="39">
        <f t="shared" si="1"/>
        <v>523.90150286036783</v>
      </c>
      <c r="U14" s="39">
        <f t="shared" si="1"/>
        <v>544.85756297478258</v>
      </c>
    </row>
    <row r="15" spans="1:21" x14ac:dyDescent="0.25">
      <c r="A15" s="49" t="s">
        <v>152</v>
      </c>
      <c r="B15" s="51" t="s">
        <v>135</v>
      </c>
      <c r="C15" s="18"/>
      <c r="D15" s="39">
        <f>E15</f>
        <v>18638.587177472291</v>
      </c>
      <c r="E15" s="39">
        <f t="shared" ref="E15:K15" si="2">SUM(E10:E14)</f>
        <v>18638.587177472291</v>
      </c>
      <c r="F15" s="39">
        <f t="shared" si="2"/>
        <v>18580.365126371424</v>
      </c>
      <c r="G15" s="39">
        <f t="shared" si="2"/>
        <v>19469.070023056574</v>
      </c>
      <c r="H15" s="39">
        <f t="shared" si="2"/>
        <v>20247.832823978842</v>
      </c>
      <c r="I15" s="39">
        <f t="shared" si="2"/>
        <v>21057.746136937996</v>
      </c>
      <c r="J15" s="39">
        <f t="shared" si="2"/>
        <v>21900.055982415513</v>
      </c>
      <c r="K15" s="39">
        <f t="shared" si="2"/>
        <v>22776.058221712141</v>
      </c>
      <c r="L15" s="39">
        <f t="shared" ref="L15:U15" si="3">SUM(L10:L14)</f>
        <v>23687.100550580621</v>
      </c>
      <c r="M15" s="39">
        <f t="shared" si="3"/>
        <v>24634.584572603853</v>
      </c>
      <c r="N15" s="39">
        <f t="shared" si="3"/>
        <v>25619.967955508007</v>
      </c>
      <c r="O15" s="39">
        <f t="shared" si="3"/>
        <v>26644.766673728325</v>
      </c>
      <c r="P15" s="39">
        <f t="shared" si="3"/>
        <v>27710.557340677457</v>
      </c>
      <c r="Q15" s="39">
        <f t="shared" si="3"/>
        <v>28818.97963430456</v>
      </c>
      <c r="R15" s="39">
        <f t="shared" si="3"/>
        <v>29971.738819676742</v>
      </c>
      <c r="S15" s="39">
        <f t="shared" si="3"/>
        <v>31170.608372463812</v>
      </c>
      <c r="T15" s="39">
        <f t="shared" si="3"/>
        <v>32417.432707362364</v>
      </c>
      <c r="U15" s="39">
        <f t="shared" si="3"/>
        <v>33714.130015656861</v>
      </c>
    </row>
    <row r="17" spans="1:139" ht="15.75" x14ac:dyDescent="0.25">
      <c r="B17" s="29"/>
      <c r="F17" s="44"/>
    </row>
    <row r="19" spans="1:139" ht="15" hidden="1" customHeight="1" x14ac:dyDescent="0.25">
      <c r="B19" s="9" t="s">
        <v>139</v>
      </c>
    </row>
    <row r="20" spans="1:139" ht="15" hidden="1" customHeight="1" x14ac:dyDescent="0.25">
      <c r="A20" s="25" t="s">
        <v>14</v>
      </c>
      <c r="B20" s="116" t="s">
        <v>140</v>
      </c>
      <c r="C20" s="116"/>
      <c r="D20" s="116"/>
      <c r="E20" s="116"/>
      <c r="F20" s="116"/>
      <c r="G20" s="116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</row>
    <row r="21" spans="1:139" ht="30" hidden="1" customHeight="1" x14ac:dyDescent="0.25">
      <c r="A21" s="25" t="s">
        <v>17</v>
      </c>
      <c r="B21" s="27" t="s">
        <v>153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</row>
    <row r="22" spans="1:139" ht="15" hidden="1" customHeight="1" x14ac:dyDescent="0.25">
      <c r="A22" s="25" t="s">
        <v>21</v>
      </c>
      <c r="B22" s="116" t="s">
        <v>154</v>
      </c>
      <c r="C22" s="116"/>
      <c r="D22" s="116"/>
      <c r="E22" s="116"/>
      <c r="F22" s="116"/>
      <c r="G22" s="116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</row>
  </sheetData>
  <mergeCells count="4">
    <mergeCell ref="A4:G4"/>
    <mergeCell ref="A7:A8"/>
    <mergeCell ref="B7:B8"/>
    <mergeCell ref="C7:D7"/>
  </mergeCells>
  <pageMargins left="0.43307086614173229" right="0.15748031496062992" top="0.74803149606299213" bottom="0.74803149606299213" header="0.31496062992125984" footer="0.31496062992125984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42"/>
  <sheetViews>
    <sheetView zoomScale="80" zoomScaleNormal="80" zoomScaleSheetLayoutView="90" workbookViewId="0">
      <pane xSplit="2" ySplit="9" topLeftCell="C15" activePane="bottomRight" state="frozen"/>
      <selection pane="topRight" activeCell="C1" sqref="C1"/>
      <selection pane="bottomLeft" activeCell="A10" sqref="A10"/>
      <selection pane="bottomRight" activeCell="I29" sqref="I29"/>
    </sheetView>
  </sheetViews>
  <sheetFormatPr defaultRowHeight="15" x14ac:dyDescent="0.25"/>
  <cols>
    <col min="1" max="1" width="3" style="9" customWidth="1"/>
    <col min="2" max="2" width="40.28515625" style="9" customWidth="1"/>
    <col min="3" max="3" width="13.140625" style="9" customWidth="1"/>
    <col min="4" max="4" width="12.85546875" style="9" customWidth="1"/>
    <col min="5" max="19" width="14" style="9" customWidth="1"/>
    <col min="20" max="16384" width="9.140625" style="9"/>
  </cols>
  <sheetData>
    <row r="1" spans="1:19" x14ac:dyDescent="0.25">
      <c r="A1" s="9" t="str">
        <f>'[6]5.4'!A1</f>
        <v>Теплоснабжающая (теплосетевая) организация: АО "ЮЭСК"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x14ac:dyDescent="0.25">
      <c r="A2" s="9" t="str">
        <f>'[6]5.4'!A2</f>
        <v>Базовый период/Период регулирования:2016/2017г.г.</v>
      </c>
    </row>
    <row r="4" spans="1:19" ht="18.75" x14ac:dyDescent="0.3">
      <c r="A4" s="33" t="s">
        <v>155</v>
      </c>
    </row>
    <row r="5" spans="1:19" x14ac:dyDescent="0.25">
      <c r="C5" s="9">
        <f>(C10+'5.3 (3)'!C24+'5.9 (3)'!C12-'5.4 (3)'!E10-'5.3 (3)'!C21-'5.9 (3)'!C20)*0.05</f>
        <v>965.16652067149744</v>
      </c>
    </row>
    <row r="6" spans="1:19" x14ac:dyDescent="0.25">
      <c r="A6" s="11" t="str">
        <f>'[6]5.4'!B6</f>
        <v>Алеутский ЭР</v>
      </c>
      <c r="B6" s="9" t="str">
        <f>'5.4 (3)'!B6</f>
        <v>Тигильский ЭУ</v>
      </c>
    </row>
    <row r="7" spans="1:19" s="114" customFormat="1" ht="14.1" customHeight="1" x14ac:dyDescent="0.25">
      <c r="A7" s="204" t="s">
        <v>71</v>
      </c>
      <c r="B7" s="204" t="s">
        <v>102</v>
      </c>
      <c r="C7" s="47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</row>
    <row r="8" spans="1:19" s="53" customFormat="1" ht="89.25" customHeight="1" x14ac:dyDescent="0.25">
      <c r="A8" s="204"/>
      <c r="B8" s="204"/>
      <c r="C8" s="48" t="s">
        <v>156</v>
      </c>
      <c r="D8" s="48" t="s">
        <v>157</v>
      </c>
      <c r="E8" s="48">
        <v>2018</v>
      </c>
      <c r="F8" s="48">
        <v>2019</v>
      </c>
      <c r="G8" s="48">
        <v>2020</v>
      </c>
      <c r="H8" s="48">
        <v>2021</v>
      </c>
      <c r="I8" s="48">
        <v>2022</v>
      </c>
      <c r="J8" s="48">
        <v>2023</v>
      </c>
      <c r="K8" s="48">
        <v>2024</v>
      </c>
      <c r="L8" s="48">
        <v>2025</v>
      </c>
      <c r="M8" s="48">
        <v>2026</v>
      </c>
      <c r="N8" s="48">
        <v>2027</v>
      </c>
      <c r="O8" s="48">
        <v>2028</v>
      </c>
      <c r="P8" s="48">
        <v>2029</v>
      </c>
      <c r="Q8" s="48">
        <v>2030</v>
      </c>
      <c r="R8" s="48">
        <v>2031</v>
      </c>
      <c r="S8" s="48">
        <v>2032</v>
      </c>
    </row>
    <row r="9" spans="1:19" s="54" customFormat="1" ht="14.1" customHeight="1" x14ac:dyDescent="0.25">
      <c r="A9" s="14">
        <v>1</v>
      </c>
      <c r="B9" s="14">
        <v>2</v>
      </c>
      <c r="C9" s="15"/>
      <c r="D9" s="15">
        <v>6</v>
      </c>
      <c r="E9" s="15">
        <v>8</v>
      </c>
      <c r="F9" s="15">
        <v>8</v>
      </c>
      <c r="G9" s="15">
        <v>8</v>
      </c>
      <c r="H9" s="15">
        <v>8</v>
      </c>
      <c r="I9" s="15">
        <v>8</v>
      </c>
      <c r="J9" s="15">
        <v>8</v>
      </c>
      <c r="K9" s="15">
        <v>8</v>
      </c>
      <c r="L9" s="15">
        <v>8</v>
      </c>
      <c r="M9" s="15">
        <v>8</v>
      </c>
      <c r="N9" s="15">
        <v>8</v>
      </c>
      <c r="O9" s="15">
        <v>8</v>
      </c>
      <c r="P9" s="15">
        <v>8</v>
      </c>
      <c r="Q9" s="15">
        <v>8</v>
      </c>
      <c r="R9" s="15">
        <v>8</v>
      </c>
      <c r="S9" s="15">
        <v>8</v>
      </c>
    </row>
    <row r="10" spans="1:19" s="52" customFormat="1" x14ac:dyDescent="0.25">
      <c r="A10" s="16" t="s">
        <v>75</v>
      </c>
      <c r="B10" s="17" t="s">
        <v>158</v>
      </c>
      <c r="C10" s="23">
        <f>'5.2 (3)'!D16</f>
        <v>11764.951577233925</v>
      </c>
      <c r="D10" s="23">
        <f>'5.2 (3)'!E16</f>
        <v>12194.72525835028</v>
      </c>
      <c r="E10" s="23">
        <f>'5.2 (3)'!F16</f>
        <v>12555.689125997449</v>
      </c>
      <c r="F10" s="23">
        <f>'5.2 (3)'!G16</f>
        <v>12927.337524126975</v>
      </c>
      <c r="G10" s="23">
        <f>'5.2 (3)'!H16</f>
        <v>13309.986714841134</v>
      </c>
      <c r="H10" s="23">
        <f>'5.2 (3)'!I16</f>
        <v>13703.962321600431</v>
      </c>
      <c r="I10" s="23">
        <f>'5.2 (3)'!J16</f>
        <v>14109.599606319805</v>
      </c>
      <c r="J10" s="23">
        <f>'5.2 (3)'!K16</f>
        <v>14527.243754666872</v>
      </c>
      <c r="K10" s="23">
        <f>'5.2 (3)'!L16</f>
        <v>14957.250169805011</v>
      </c>
      <c r="L10" s="23">
        <f>'5.2 (3)'!M16</f>
        <v>15399.984774831239</v>
      </c>
      <c r="M10" s="23">
        <f>'5.2 (3)'!N16</f>
        <v>15855.824324166242</v>
      </c>
      <c r="N10" s="23">
        <f>'5.2 (3)'!O16</f>
        <v>16325.156724161563</v>
      </c>
      <c r="O10" s="23">
        <f>'5.2 (3)'!P16</f>
        <v>16808.381363196746</v>
      </c>
      <c r="P10" s="23">
        <f>'5.2 (3)'!Q16</f>
        <v>17305.90945154737</v>
      </c>
      <c r="Q10" s="23">
        <f>'5.2 (3)'!R16</f>
        <v>17818.164371313174</v>
      </c>
      <c r="R10" s="23">
        <f>'5.2 (3)'!S16</f>
        <v>18345.582036704047</v>
      </c>
      <c r="S10" s="23">
        <f>'5.2 (3)'!T16</f>
        <v>18888.611264990486</v>
      </c>
    </row>
    <row r="11" spans="1:19" s="52" customFormat="1" ht="15" customHeight="1" x14ac:dyDescent="0.25">
      <c r="A11" s="16" t="s">
        <v>77</v>
      </c>
      <c r="B11" s="50" t="s">
        <v>43</v>
      </c>
      <c r="C11" s="23">
        <f>'5.3 (3)'!C27</f>
        <v>6497.5965152180024</v>
      </c>
      <c r="D11" s="23">
        <f>'5.3 (3)'!F27</f>
        <v>6712.2224642956753</v>
      </c>
      <c r="E11" s="23">
        <f>'5.3 (3)'!G27</f>
        <v>6794.1958113549272</v>
      </c>
      <c r="F11" s="23">
        <f>'5.3 (3)'!H27</f>
        <v>7312.8342403256629</v>
      </c>
      <c r="G11" s="23">
        <f>'5.3 (3)'!I27</f>
        <v>8177.4185500182066</v>
      </c>
      <c r="H11" s="23">
        <f>'5.3 (3)'!J27</f>
        <v>9337.6580092219738</v>
      </c>
      <c r="I11" s="23">
        <f>'5.3 (3)'!K27</f>
        <v>10310.501282385012</v>
      </c>
      <c r="J11" s="23">
        <f>'5.3 (3)'!L27</f>
        <v>11334.738520433108</v>
      </c>
      <c r="K11" s="23">
        <f>'5.3 (3)'!M27</f>
        <v>12307.191132548298</v>
      </c>
      <c r="L11" s="23">
        <f>'5.3 (3)'!N27</f>
        <v>12079.516560272441</v>
      </c>
      <c r="M11" s="23">
        <f>'5.3 (3)'!O27</f>
        <v>12489.406769754785</v>
      </c>
      <c r="N11" s="23">
        <f>'5.3 (3)'!P27</f>
        <v>15063.850462295122</v>
      </c>
      <c r="O11" s="23">
        <f>'5.3 (3)'!Q27</f>
        <v>17485.660023611123</v>
      </c>
      <c r="P11" s="23">
        <f>'5.3 (3)'!R27</f>
        <v>18204.717346320213</v>
      </c>
      <c r="Q11" s="23">
        <f>'5.3 (3)'!S27</f>
        <v>19115.591787759502</v>
      </c>
      <c r="R11" s="23">
        <f>'5.3 (3)'!T27</f>
        <v>20658.440860020452</v>
      </c>
      <c r="S11" s="23">
        <f>'5.3 (3)'!U27</f>
        <v>18650.465810932114</v>
      </c>
    </row>
    <row r="12" spans="1:19" s="52" customFormat="1" ht="45" customHeight="1" x14ac:dyDescent="0.25">
      <c r="A12" s="16" t="s">
        <v>79</v>
      </c>
      <c r="B12" s="17" t="s">
        <v>159</v>
      </c>
      <c r="C12" s="23">
        <f>'5.4 (3)'!E15</f>
        <v>18638.587177472291</v>
      </c>
      <c r="D12" s="23">
        <f>'5.4 (3)'!F15</f>
        <v>18580.365126371424</v>
      </c>
      <c r="E12" s="23">
        <f>'5.4 (3)'!G15</f>
        <v>19469.070023056574</v>
      </c>
      <c r="F12" s="23">
        <f>'5.4 (3)'!H15</f>
        <v>20247.832823978842</v>
      </c>
      <c r="G12" s="23">
        <f>'5.4 (3)'!I15</f>
        <v>21057.746136937996</v>
      </c>
      <c r="H12" s="23">
        <f>'5.4 (3)'!J15</f>
        <v>21900.055982415513</v>
      </c>
      <c r="I12" s="23">
        <f>'5.4 (3)'!K15</f>
        <v>22776.058221712141</v>
      </c>
      <c r="J12" s="23">
        <f>'5.4 (3)'!L15</f>
        <v>23687.100550580621</v>
      </c>
      <c r="K12" s="23">
        <f>'5.4 (3)'!M15</f>
        <v>24634.584572603853</v>
      </c>
      <c r="L12" s="23">
        <f>'5.4 (3)'!N15</f>
        <v>25619.967955508007</v>
      </c>
      <c r="M12" s="23">
        <f>'5.4 (3)'!O15</f>
        <v>26644.766673728325</v>
      </c>
      <c r="N12" s="23">
        <f>'5.4 (3)'!P15</f>
        <v>27710.557340677457</v>
      </c>
      <c r="O12" s="23">
        <f>'5.4 (3)'!Q15</f>
        <v>28818.97963430456</v>
      </c>
      <c r="P12" s="23">
        <f>'5.4 (3)'!R15</f>
        <v>29971.738819676742</v>
      </c>
      <c r="Q12" s="23">
        <f>'5.4 (3)'!S15</f>
        <v>31170.608372463812</v>
      </c>
      <c r="R12" s="23">
        <f>'5.4 (3)'!T15</f>
        <v>32417.432707362364</v>
      </c>
      <c r="S12" s="23">
        <f>'5.4 (3)'!U15</f>
        <v>33714.130015656861</v>
      </c>
    </row>
    <row r="13" spans="1:19" s="52" customFormat="1" ht="15" customHeight="1" x14ac:dyDescent="0.25">
      <c r="A13" s="16" t="s">
        <v>87</v>
      </c>
      <c r="B13" s="17" t="s">
        <v>160</v>
      </c>
      <c r="C13" s="23">
        <f>'5.9 (3)'!C5/'5.9 (2)'!D6*'5.9'!C13</f>
        <v>143.12675573738977</v>
      </c>
      <c r="D13" s="42">
        <f>C5/'5.9 (2)'!D6*'5.9'!D13</f>
        <v>974.8829997461288</v>
      </c>
      <c r="E13" s="42">
        <f>'5.3 (3)'!G32</f>
        <v>2023.1979888061448</v>
      </c>
      <c r="F13" s="42">
        <f>'5.3 (3)'!H32</f>
        <v>3169.3249600639074</v>
      </c>
      <c r="G13" s="42">
        <f>'5.3 (3)'!I32</f>
        <v>4579.1912099430565</v>
      </c>
      <c r="H13" s="42">
        <f>'5.3 (3)'!J32</f>
        <v>5467.1987664010749</v>
      </c>
      <c r="I13" s="42">
        <f>'5.3 (3)'!K32</f>
        <v>5746.8214120781759</v>
      </c>
      <c r="J13" s="42">
        <f>'5.3 (3)'!L32</f>
        <v>6432.2476459495492</v>
      </c>
      <c r="K13" s="42">
        <f>'5.3 (3)'!M32</f>
        <v>7150.4415467379804</v>
      </c>
      <c r="L13" s="42">
        <f>'5.3 (3)'!N32</f>
        <v>2371.0037467383463</v>
      </c>
      <c r="M13" s="42">
        <f>'5.3 (3)'!O32</f>
        <v>1577.9131887170129</v>
      </c>
      <c r="N13" s="42">
        <f>'5.3 (3)'!P32</f>
        <v>1632.5941348035115</v>
      </c>
      <c r="O13" s="42">
        <f>'5.3 (3)'!Q32</f>
        <v>1689.2182658854726</v>
      </c>
      <c r="P13" s="42">
        <f>'5.3 (3)'!R32</f>
        <v>1747.8560853984131</v>
      </c>
      <c r="Q13" s="42">
        <f>'5.3 (3)'!S32</f>
        <v>1808.5807030859298</v>
      </c>
      <c r="R13" s="42">
        <f>'5.3 (3)'!T32</f>
        <v>1871.4679329226692</v>
      </c>
      <c r="S13" s="42">
        <f>'5.3 (3)'!U32</f>
        <v>1936.596394766874</v>
      </c>
    </row>
    <row r="14" spans="1:19" s="52" customFormat="1" ht="59.25" x14ac:dyDescent="0.25">
      <c r="A14" s="16" t="s">
        <v>89</v>
      </c>
      <c r="B14" s="17" t="s">
        <v>161</v>
      </c>
      <c r="C14" s="23"/>
      <c r="D14" s="23"/>
      <c r="E14" s="23"/>
      <c r="F14" s="23">
        <f>[6]ВЫПАД!G15</f>
        <v>0</v>
      </c>
      <c r="G14" s="23">
        <f>[6]ВЫПАД!I15</f>
        <v>0</v>
      </c>
      <c r="H14" s="23">
        <f>[6]ВЫПАД!K15</f>
        <v>0</v>
      </c>
      <c r="I14" s="23">
        <f>[6]ВЫПАД!M15</f>
        <v>0</v>
      </c>
      <c r="J14" s="23">
        <f>[6]ВЫПАД!N15</f>
        <v>0</v>
      </c>
      <c r="K14" s="23">
        <f>[6]ВЫПАД!O15</f>
        <v>0</v>
      </c>
      <c r="L14" s="23">
        <f>[6]ВЫПАД!P15</f>
        <v>0</v>
      </c>
      <c r="M14" s="23">
        <f>[6]ВЫПАД!Q15</f>
        <v>0</v>
      </c>
      <c r="N14" s="23">
        <f>[6]ВЫПАД!R15</f>
        <v>0</v>
      </c>
      <c r="O14" s="23">
        <f>[6]ВЫПАД!S15</f>
        <v>0</v>
      </c>
      <c r="P14" s="23">
        <f>[6]ВЫПАД!T15</f>
        <v>0</v>
      </c>
      <c r="Q14" s="23">
        <f>[6]ВЫПАД!U15</f>
        <v>0</v>
      </c>
      <c r="R14" s="23">
        <f>[6]ВЫПАД!V15</f>
        <v>0</v>
      </c>
      <c r="S14" s="23">
        <f>[6]ВЫПАД!W15</f>
        <v>0</v>
      </c>
    </row>
    <row r="15" spans="1:19" s="52" customFormat="1" ht="60" x14ac:dyDescent="0.25">
      <c r="A15" s="16" t="s">
        <v>152</v>
      </c>
      <c r="B15" s="17" t="s">
        <v>162</v>
      </c>
      <c r="C15" s="23"/>
      <c r="D15" s="55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1:19" s="52" customFormat="1" ht="60" hidden="1" customHeight="1" x14ac:dyDescent="0.25">
      <c r="A16" s="16" t="s">
        <v>163</v>
      </c>
      <c r="B16" s="17" t="s">
        <v>164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1:52" s="52" customFormat="1" ht="45" hidden="1" customHeight="1" x14ac:dyDescent="0.25">
      <c r="A17" s="16" t="s">
        <v>165</v>
      </c>
      <c r="B17" s="17" t="s">
        <v>166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1:52" s="52" customFormat="1" ht="49.5" customHeight="1" x14ac:dyDescent="0.25">
      <c r="A18" s="16" t="s">
        <v>167</v>
      </c>
      <c r="B18" s="17" t="s">
        <v>168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1:52" s="52" customFormat="1" x14ac:dyDescent="0.25">
      <c r="A19" s="16" t="s">
        <v>169</v>
      </c>
      <c r="B19" s="17" t="s">
        <v>170</v>
      </c>
      <c r="C19" s="41">
        <f>C10+C11+C12+C13+C15</f>
        <v>37044.262025661606</v>
      </c>
      <c r="D19" s="41">
        <f t="shared" ref="D19:S19" si="0">D10+D11+D12+D13+D14+D15</f>
        <v>38462.195848763513</v>
      </c>
      <c r="E19" s="41">
        <f t="shared" si="0"/>
        <v>40842.152949215102</v>
      </c>
      <c r="F19" s="41">
        <f t="shared" si="0"/>
        <v>43657.329548495385</v>
      </c>
      <c r="G19" s="41">
        <f t="shared" si="0"/>
        <v>47124.342611740394</v>
      </c>
      <c r="H19" s="41">
        <f t="shared" si="0"/>
        <v>50408.875079638994</v>
      </c>
      <c r="I19" s="41">
        <f t="shared" si="0"/>
        <v>52942.980522495134</v>
      </c>
      <c r="J19" s="41">
        <f t="shared" si="0"/>
        <v>55981.33047163015</v>
      </c>
      <c r="K19" s="41">
        <f t="shared" si="0"/>
        <v>59049.467421695146</v>
      </c>
      <c r="L19" s="41">
        <f t="shared" si="0"/>
        <v>55470.473037350028</v>
      </c>
      <c r="M19" s="41">
        <f t="shared" si="0"/>
        <v>56567.910956366373</v>
      </c>
      <c r="N19" s="41">
        <f t="shared" si="0"/>
        <v>60732.158661937654</v>
      </c>
      <c r="O19" s="41">
        <f t="shared" si="0"/>
        <v>64802.239286997901</v>
      </c>
      <c r="P19" s="41">
        <f t="shared" si="0"/>
        <v>67230.221702942741</v>
      </c>
      <c r="Q19" s="41">
        <f t="shared" si="0"/>
        <v>69912.945234622413</v>
      </c>
      <c r="R19" s="41">
        <f t="shared" si="0"/>
        <v>73292.923537009527</v>
      </c>
      <c r="S19" s="41">
        <f t="shared" si="0"/>
        <v>73189.80348634634</v>
      </c>
    </row>
    <row r="20" spans="1:52" s="52" customFormat="1" ht="15" customHeight="1" x14ac:dyDescent="0.25">
      <c r="A20" s="16"/>
      <c r="B20" s="17" t="s">
        <v>171</v>
      </c>
      <c r="C20" s="39">
        <f>'5.4 (3)'!E14</f>
        <v>304.8984727847668</v>
      </c>
      <c r="D20" s="39">
        <f>'5.4 (3)'!F14</f>
        <v>302.5400637547595</v>
      </c>
      <c r="E20" s="39">
        <f>'5.4 (3)'!G14</f>
        <v>314.64166630494987</v>
      </c>
      <c r="F20" s="39">
        <f>'5.4 (3)'!H14</f>
        <v>327.22733295714789</v>
      </c>
      <c r="G20" s="39">
        <f>'5.4 (3)'!I14</f>
        <v>340.3164262754338</v>
      </c>
      <c r="H20" s="39">
        <f>'5.4 (3)'!J14</f>
        <v>353.92908332645118</v>
      </c>
      <c r="I20" s="39">
        <f>'5.4 (3)'!K14</f>
        <v>368.08624665950924</v>
      </c>
      <c r="J20" s="39">
        <f>'5.4 (3)'!L14</f>
        <v>382.80969652588965</v>
      </c>
      <c r="K20" s="39">
        <f>'5.4 (3)'!M14</f>
        <v>398.12208438692522</v>
      </c>
      <c r="L20" s="39">
        <f>'5.4 (3)'!N14</f>
        <v>414.04696776240223</v>
      </c>
      <c r="M20" s="39">
        <f>'5.4 (3)'!O14</f>
        <v>430.60884647289834</v>
      </c>
      <c r="N20" s="39">
        <f>'5.4 (3)'!P14</f>
        <v>447.83320033181428</v>
      </c>
      <c r="O20" s="39">
        <f>'5.4 (3)'!Q14</f>
        <v>465.74652834508686</v>
      </c>
      <c r="P20" s="39">
        <f>'5.4 (3)'!R14</f>
        <v>484.37638947889036</v>
      </c>
      <c r="Q20" s="39">
        <f>'5.4 (3)'!S14</f>
        <v>503.75144505804599</v>
      </c>
      <c r="R20" s="39">
        <f>'5.4 (3)'!T14</f>
        <v>523.90150286036783</v>
      </c>
      <c r="S20" s="39">
        <f>'5.4 (3)'!U14</f>
        <v>544.85756297478258</v>
      </c>
    </row>
    <row r="21" spans="1:52" x14ac:dyDescent="0.25">
      <c r="A21" s="16" t="s">
        <v>172</v>
      </c>
      <c r="B21" s="51" t="s">
        <v>173</v>
      </c>
      <c r="C21" s="41">
        <f t="shared" ref="C21:S21" si="1">C19-C20</f>
        <v>36739.363552876843</v>
      </c>
      <c r="D21" s="41">
        <f t="shared" si="1"/>
        <v>38159.655785008756</v>
      </c>
      <c r="E21" s="41">
        <f t="shared" si="1"/>
        <v>40527.511282910149</v>
      </c>
      <c r="F21" s="41">
        <f t="shared" si="1"/>
        <v>43330.102215538238</v>
      </c>
      <c r="G21" s="41">
        <f t="shared" si="1"/>
        <v>46784.026185464958</v>
      </c>
      <c r="H21" s="41">
        <f t="shared" si="1"/>
        <v>50054.945996312541</v>
      </c>
      <c r="I21" s="41">
        <f t="shared" si="1"/>
        <v>52574.894275835628</v>
      </c>
      <c r="J21" s="41">
        <f t="shared" si="1"/>
        <v>55598.520775104262</v>
      </c>
      <c r="K21" s="41">
        <f t="shared" si="1"/>
        <v>58651.345337308223</v>
      </c>
      <c r="L21" s="41">
        <f t="shared" si="1"/>
        <v>55056.426069587629</v>
      </c>
      <c r="M21" s="41">
        <f t="shared" si="1"/>
        <v>56137.302109893477</v>
      </c>
      <c r="N21" s="41">
        <f t="shared" si="1"/>
        <v>60284.32546160584</v>
      </c>
      <c r="O21" s="41">
        <f t="shared" si="1"/>
        <v>64336.492758652814</v>
      </c>
      <c r="P21" s="41">
        <f t="shared" si="1"/>
        <v>66745.845313463855</v>
      </c>
      <c r="Q21" s="41">
        <f t="shared" si="1"/>
        <v>69409.193789564364</v>
      </c>
      <c r="R21" s="41">
        <f t="shared" si="1"/>
        <v>72769.022034149166</v>
      </c>
      <c r="S21" s="41">
        <f t="shared" si="1"/>
        <v>72644.945923371561</v>
      </c>
    </row>
    <row r="22" spans="1:52" x14ac:dyDescent="0.25">
      <c r="A22" s="56"/>
      <c r="B22" s="50" t="s">
        <v>174</v>
      </c>
      <c r="C22" s="57">
        <f>'ДПР Седанка'!D5</f>
        <v>2.7272999999999996</v>
      </c>
      <c r="D22" s="57">
        <f>'ДПР Седанка'!E5</f>
        <v>2.6627049999999999</v>
      </c>
      <c r="E22" s="57">
        <f>'ДПР Седанка'!F5</f>
        <v>2.6434430000000004</v>
      </c>
      <c r="F22" s="57">
        <f>'ДПР Седанка'!G5</f>
        <v>2.6434430000000004</v>
      </c>
      <c r="G22" s="57">
        <f>'ДПР Седанка'!H5</f>
        <v>2.6434430000000004</v>
      </c>
      <c r="H22" s="57">
        <f>'ДПР Седанка'!I5</f>
        <v>2.6434430000000004</v>
      </c>
      <c r="I22" s="57">
        <f>'ДПР Седанка'!J5</f>
        <v>2.6434430000000004</v>
      </c>
      <c r="J22" s="57">
        <f>'ДПР Седанка'!K5</f>
        <v>2.6434430000000004</v>
      </c>
      <c r="K22" s="57">
        <f>'ДПР Седанка'!L5</f>
        <v>2.6434430000000004</v>
      </c>
      <c r="L22" s="57">
        <f>'ДПР Седанка'!M5</f>
        <v>2.6434430000000004</v>
      </c>
      <c r="M22" s="57">
        <f>'ДПР Седанка'!N5</f>
        <v>2.6434430000000004</v>
      </c>
      <c r="N22" s="57">
        <f>'ДПР Седанка'!O5</f>
        <v>2.6434430000000004</v>
      </c>
      <c r="O22" s="57">
        <f>'ДПР Седанка'!P5</f>
        <v>2.6434430000000004</v>
      </c>
      <c r="P22" s="57">
        <f>'ДПР Седанка'!Q5</f>
        <v>2.6434430000000004</v>
      </c>
      <c r="Q22" s="57">
        <f>'ДПР Седанка'!R5</f>
        <v>2.6434430000000004</v>
      </c>
      <c r="R22" s="57">
        <f>'ДПР Седанка'!S5</f>
        <v>2.6434430000000004</v>
      </c>
      <c r="S22" s="57">
        <f>'ДПР Седанка'!T5</f>
        <v>2.6434430000000004</v>
      </c>
    </row>
    <row r="23" spans="1:52" x14ac:dyDescent="0.25">
      <c r="A23" s="52"/>
      <c r="B23" s="50" t="s">
        <v>175</v>
      </c>
      <c r="C23" s="41"/>
      <c r="D23" s="58"/>
      <c r="E23" s="58">
        <f>(E21-E13-'5.3'!G25)*7%</f>
        <v>2574.7934520907811</v>
      </c>
      <c r="F23" s="58">
        <f>(F21-F13-'5.3'!H25)*7%</f>
        <v>2686.9926691522928</v>
      </c>
      <c r="G23" s="58">
        <f>(G21-G13-'5.3'!I25)*7%</f>
        <v>2826.1975277864949</v>
      </c>
      <c r="H23" s="58">
        <f>(H21-H13-'5.3'!J25)*7%</f>
        <v>2988.9919284246598</v>
      </c>
      <c r="I23" s="58">
        <f>(I21-I13-'5.3'!K25)*7%</f>
        <v>3141.6704807422861</v>
      </c>
      <c r="J23" s="58">
        <f>(J21-J13-'5.3'!L25)*7%</f>
        <v>3301.0608015262987</v>
      </c>
      <c r="K23" s="58">
        <f>(K21-K13-'5.3'!M25)*7%</f>
        <v>3460.0569560716776</v>
      </c>
      <c r="L23" s="58">
        <f>(L21-L13-'5.3'!N25)*7%</f>
        <v>3538.3959558314937</v>
      </c>
      <c r="M23" s="58">
        <f>(M21-M13-'5.3'!O25)*7%</f>
        <v>3664.8418226650774</v>
      </c>
      <c r="N23" s="58">
        <f>(N21-N13-'5.3'!P25)*7%</f>
        <v>3946.4141199415526</v>
      </c>
      <c r="O23" s="58">
        <f>(O21-O13-'5.3'!Q25)*7%</f>
        <v>4221.0450221850924</v>
      </c>
      <c r="P23" s="58">
        <f>(P21-P13-'5.3'!R25)*7%</f>
        <v>4380.3667129425658</v>
      </c>
      <c r="Q23" s="58">
        <f>(Q21-Q13-'5.3'!S25)*7%</f>
        <v>4557.1448394990384</v>
      </c>
      <c r="R23" s="58">
        <f>(R21-R13-'5.3'!T25)*7%</f>
        <v>4782.3417665101551</v>
      </c>
      <c r="S23" s="58">
        <f>(S21-S13-'5.3'!U25)*7%</f>
        <v>4763.3186799616742</v>
      </c>
    </row>
    <row r="24" spans="1:52" s="59" customFormat="1" ht="14.25" customHeight="1" x14ac:dyDescent="0.25">
      <c r="B24" s="60" t="s">
        <v>176</v>
      </c>
      <c r="C24" s="61"/>
      <c r="D24" s="62"/>
      <c r="E24" s="173">
        <f>E23-'[6]5.3'!L20</f>
        <v>2134.9599759307812</v>
      </c>
      <c r="F24" s="173">
        <f>F23-'[6]5.3'!N20</f>
        <v>2229.5658539458927</v>
      </c>
      <c r="G24" s="173">
        <f>G23-'[6]5.3'!P20</f>
        <v>2350.473639971839</v>
      </c>
      <c r="H24" s="173">
        <f>H23-'[6]5.3'!R20</f>
        <v>2494.2390850974175</v>
      </c>
      <c r="I24" s="173">
        <f>I23-'[6]5.3'!T20</f>
        <v>2627.1275236819542</v>
      </c>
      <c r="J24" s="173">
        <f>J23-'[6]5.3'!U20</f>
        <v>3301.0608015262987</v>
      </c>
      <c r="K24" s="173">
        <f>K23-'[6]5.3'!V20</f>
        <v>3460.0569560716776</v>
      </c>
      <c r="L24" s="173">
        <f>L23-'[6]5.3'!W20</f>
        <v>3538.3959558314937</v>
      </c>
      <c r="M24" s="173">
        <f>M23-'[6]5.3'!X20</f>
        <v>3664.8418226650774</v>
      </c>
      <c r="N24" s="173">
        <f>N23-'[6]5.3'!Y20</f>
        <v>3946.4141199415526</v>
      </c>
      <c r="O24" s="173">
        <f>O23-'[6]5.3'!Z20</f>
        <v>4221.0450221850924</v>
      </c>
      <c r="P24" s="173">
        <f>P23-'[6]5.3'!AA20</f>
        <v>4380.3667129425658</v>
      </c>
      <c r="Q24" s="173">
        <f>Q23-'[6]5.3'!AB20</f>
        <v>4557.1448394990384</v>
      </c>
      <c r="R24" s="173">
        <f>R23-'[6]5.3'!AC20</f>
        <v>4782.3417665101551</v>
      </c>
      <c r="S24" s="173">
        <f>S23-'[6]5.3'!AD20</f>
        <v>4763.3186799616742</v>
      </c>
    </row>
    <row r="25" spans="1:52" x14ac:dyDescent="0.25">
      <c r="B25" s="26"/>
    </row>
    <row r="26" spans="1:52" x14ac:dyDescent="0.25">
      <c r="A26" s="63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</row>
    <row r="27" spans="1:52" x14ac:dyDescent="0.25">
      <c r="A27" s="63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</row>
    <row r="28" spans="1:52" x14ac:dyDescent="0.25">
      <c r="A28" s="63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</row>
    <row r="29" spans="1:52" x14ac:dyDescent="0.25">
      <c r="A29" s="63"/>
      <c r="B29" s="52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</row>
    <row r="30" spans="1:52" x14ac:dyDescent="0.25">
      <c r="A30" s="63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</row>
    <row r="31" spans="1:52" x14ac:dyDescent="0.25">
      <c r="A31" s="63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</row>
    <row r="32" spans="1:52" x14ac:dyDescent="0.25">
      <c r="A32" s="65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</row>
    <row r="33" spans="1:52" x14ac:dyDescent="0.25">
      <c r="A33" s="65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</row>
    <row r="34" spans="1:52" x14ac:dyDescent="0.25">
      <c r="A34" s="65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</row>
    <row r="35" spans="1:52" x14ac:dyDescent="0.25">
      <c r="A35" s="65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</row>
    <row r="36" spans="1:52" x14ac:dyDescent="0.25">
      <c r="A36" s="65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</row>
    <row r="39" spans="1:52" ht="15.75" x14ac:dyDescent="0.25">
      <c r="B39" s="66"/>
      <c r="C39" s="137"/>
      <c r="D39" s="137"/>
    </row>
    <row r="40" spans="1:52" x14ac:dyDescent="0.25">
      <c r="E40" s="9">
        <f>(E10+'5.3 (3)'!G24+'5.9 (3)'!E12-'5.4 (3)'!G10-'5.3 (3)'!G21-'5.9 (3)'!E20)*0.5</f>
        <v>9761.5233482309413</v>
      </c>
      <c r="G40" s="9">
        <f>(G10+'5.3 (3)'!I24+'5.4 (3)'!I15-'5.4 (3)'!I10-'5.3 (3)'!I21-'5.9 (3)'!G20)*0.5</f>
        <v>10419.053054129981</v>
      </c>
    </row>
    <row r="41" spans="1:52" x14ac:dyDescent="0.25">
      <c r="E41" s="9">
        <f>(E10+'5.3 (3)'!C24+'5.9 (3)'!E12-'5.4 (3)'!G10-'5.3 (3)'!G21-'5.9 (3)'!E20)*0.05</f>
        <v>984.11255719222174</v>
      </c>
    </row>
    <row r="42" spans="1:52" x14ac:dyDescent="0.25">
      <c r="E42" s="9">
        <f>(E10+'5.3 (3)'!G24+'5.9 (3)'!E12-'5.4 (3)'!G10-'5.3 (3)'!G21-'5.9 (3)'!E20)*0.05</f>
        <v>976.15233482309418</v>
      </c>
    </row>
  </sheetData>
  <mergeCells count="2">
    <mergeCell ref="A7:A8"/>
    <mergeCell ref="B7:B8"/>
  </mergeCells>
  <pageMargins left="0.47244094488188981" right="0" top="0.59055118110236227" bottom="0" header="0.31496062992125984" footer="0.31496062992125984"/>
  <pageSetup paperSize="9"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6"/>
  <sheetViews>
    <sheetView workbookViewId="0">
      <selection activeCell="E13" sqref="E13"/>
    </sheetView>
  </sheetViews>
  <sheetFormatPr defaultRowHeight="15" x14ac:dyDescent="0.25"/>
  <cols>
    <col min="1" max="1" width="10.85546875" customWidth="1"/>
  </cols>
  <sheetData>
    <row r="3" spans="1:4" x14ac:dyDescent="0.25">
      <c r="B3" t="s">
        <v>191</v>
      </c>
      <c r="C3" t="s">
        <v>83</v>
      </c>
      <c r="D3" t="s">
        <v>192</v>
      </c>
    </row>
    <row r="4" spans="1:4" x14ac:dyDescent="0.25">
      <c r="A4" t="s">
        <v>188</v>
      </c>
      <c r="B4">
        <v>71</v>
      </c>
      <c r="C4" s="139">
        <f>[8]УСЛОВН.2016!$CG$68</f>
        <v>233.26122000000004</v>
      </c>
      <c r="D4" s="139">
        <f>'[2]с. Тигиль'!$S$19/1000</f>
        <v>18.187874800000007</v>
      </c>
    </row>
    <row r="5" spans="1:4" x14ac:dyDescent="0.25">
      <c r="A5" t="s">
        <v>189</v>
      </c>
      <c r="B5">
        <v>22</v>
      </c>
      <c r="C5" s="139">
        <f>[8]УСЛОВН.2016!$CI$68</f>
        <v>58.58</v>
      </c>
      <c r="D5" s="139">
        <f>'[2]с. Седанка'!$S$19/1000</f>
        <v>2.6434430000000004</v>
      </c>
    </row>
    <row r="6" spans="1:4" x14ac:dyDescent="0.25">
      <c r="A6" t="s">
        <v>190</v>
      </c>
      <c r="B6">
        <v>93</v>
      </c>
      <c r="C6" s="139">
        <f>SUM(C4:C5)</f>
        <v>291.84122000000002</v>
      </c>
      <c r="D6" s="139">
        <f>SUM(D4:D5)</f>
        <v>20.831317800000008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V25"/>
  <sheetViews>
    <sheetView zoomScaleNormal="100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F16" sqref="F16"/>
    </sheetView>
  </sheetViews>
  <sheetFormatPr defaultRowHeight="15" x14ac:dyDescent="0.25"/>
  <cols>
    <col min="1" max="1" width="3.28515625" style="9" customWidth="1"/>
    <col min="2" max="2" width="39.7109375" style="9" customWidth="1"/>
    <col min="3" max="3" width="10.140625" style="9" customWidth="1"/>
    <col min="4" max="4" width="9.140625" style="9" customWidth="1"/>
    <col min="5" max="16384" width="9.140625" style="9"/>
  </cols>
  <sheetData>
    <row r="1" spans="1:20" x14ac:dyDescent="0.25">
      <c r="A1" s="9" t="str">
        <f>'[6]5.1'!A1</f>
        <v>Теплоснабжающая (теплосетевая) организация: АО "ЮЭСК"</v>
      </c>
      <c r="E1" s="202" t="s">
        <v>69</v>
      </c>
      <c r="F1" s="202"/>
    </row>
    <row r="2" spans="1:20" x14ac:dyDescent="0.25">
      <c r="A2" s="9" t="str">
        <f>'[6]5.1'!A2</f>
        <v>Базовый период/Период регулирования:2016/2017г.г.</v>
      </c>
    </row>
    <row r="4" spans="1:20" ht="31.5" customHeight="1" x14ac:dyDescent="0.25">
      <c r="A4" s="203" t="s">
        <v>70</v>
      </c>
      <c r="B4" s="203"/>
      <c r="C4" s="203"/>
      <c r="D4" s="203"/>
      <c r="E4" s="203"/>
      <c r="F4" s="203"/>
    </row>
    <row r="5" spans="1:20" ht="15.75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x14ac:dyDescent="0.25">
      <c r="B6" s="11" t="s">
        <v>187</v>
      </c>
    </row>
    <row r="7" spans="1:20" ht="30" customHeight="1" x14ac:dyDescent="0.25">
      <c r="A7" s="204" t="s">
        <v>71</v>
      </c>
      <c r="B7" s="204" t="s">
        <v>72</v>
      </c>
      <c r="C7" s="201" t="s">
        <v>73</v>
      </c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</row>
    <row r="8" spans="1:20" ht="15" customHeight="1" x14ac:dyDescent="0.25">
      <c r="A8" s="204"/>
      <c r="B8" s="204"/>
      <c r="C8" s="201"/>
      <c r="D8" s="13">
        <v>2016</v>
      </c>
      <c r="E8" s="12">
        <v>2017</v>
      </c>
      <c r="F8" s="12">
        <v>2018</v>
      </c>
      <c r="G8" s="12">
        <v>2019</v>
      </c>
      <c r="H8" s="12">
        <v>2020</v>
      </c>
      <c r="I8" s="12">
        <v>2021</v>
      </c>
      <c r="J8" s="12">
        <v>2022</v>
      </c>
      <c r="K8" s="12">
        <v>2023</v>
      </c>
      <c r="L8" s="12">
        <v>2024</v>
      </c>
      <c r="M8" s="12">
        <v>2025</v>
      </c>
      <c r="N8" s="12">
        <v>2026</v>
      </c>
      <c r="O8" s="12">
        <v>2027</v>
      </c>
      <c r="P8" s="12">
        <v>2028</v>
      </c>
      <c r="Q8" s="12">
        <v>2029</v>
      </c>
      <c r="R8" s="12">
        <v>2030</v>
      </c>
      <c r="S8" s="12">
        <v>2031</v>
      </c>
      <c r="T8" s="12">
        <v>2032</v>
      </c>
    </row>
    <row r="9" spans="1:20" x14ac:dyDescent="0.25">
      <c r="A9" s="14">
        <v>1</v>
      </c>
      <c r="B9" s="14">
        <v>2</v>
      </c>
      <c r="C9" s="15">
        <v>3</v>
      </c>
      <c r="D9" s="14" t="s">
        <v>74</v>
      </c>
      <c r="E9" s="14" t="s">
        <v>74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 ht="30.75" customHeight="1" x14ac:dyDescent="0.25">
      <c r="A10" s="16" t="s">
        <v>75</v>
      </c>
      <c r="B10" s="17" t="s">
        <v>76</v>
      </c>
      <c r="C10" s="18"/>
      <c r="D10" s="19">
        <v>1.0740000000000001</v>
      </c>
      <c r="E10" s="19">
        <v>1.0469999999999999</v>
      </c>
      <c r="F10" s="19">
        <v>1.04</v>
      </c>
      <c r="G10" s="19">
        <v>1.04</v>
      </c>
      <c r="H10" s="19">
        <v>1.04</v>
      </c>
      <c r="I10" s="19">
        <v>1.04</v>
      </c>
      <c r="J10" s="19">
        <v>1.04</v>
      </c>
      <c r="K10" s="19">
        <v>1.04</v>
      </c>
      <c r="L10" s="19">
        <v>1.04</v>
      </c>
      <c r="M10" s="19">
        <v>1.04</v>
      </c>
      <c r="N10" s="19">
        <v>1.04</v>
      </c>
      <c r="O10" s="19">
        <v>1.04</v>
      </c>
      <c r="P10" s="19">
        <v>1.04</v>
      </c>
      <c r="Q10" s="19">
        <v>1.04</v>
      </c>
      <c r="R10" s="19">
        <v>1.04</v>
      </c>
      <c r="S10" s="19">
        <v>1.04</v>
      </c>
      <c r="T10" s="19">
        <v>1.04</v>
      </c>
    </row>
    <row r="11" spans="1:20" ht="30" customHeight="1" x14ac:dyDescent="0.25">
      <c r="A11" s="16" t="s">
        <v>77</v>
      </c>
      <c r="B11" s="17" t="s">
        <v>78</v>
      </c>
      <c r="C11" s="20" t="s">
        <v>58</v>
      </c>
      <c r="D11" s="18"/>
      <c r="E11" s="21">
        <v>0.01</v>
      </c>
      <c r="F11" s="21">
        <v>0.01</v>
      </c>
      <c r="G11" s="21">
        <v>0.01</v>
      </c>
      <c r="H11" s="21">
        <v>0.01</v>
      </c>
      <c r="I11" s="21">
        <v>0.01</v>
      </c>
      <c r="J11" s="21">
        <v>0.01</v>
      </c>
      <c r="K11" s="21">
        <v>0.01</v>
      </c>
      <c r="L11" s="21">
        <v>0.01</v>
      </c>
      <c r="M11" s="21">
        <v>0.01</v>
      </c>
      <c r="N11" s="21">
        <v>0.01</v>
      </c>
      <c r="O11" s="21">
        <v>0.01</v>
      </c>
      <c r="P11" s="21">
        <v>0.01</v>
      </c>
      <c r="Q11" s="21">
        <v>0.01</v>
      </c>
      <c r="R11" s="21">
        <v>0.01</v>
      </c>
      <c r="S11" s="21">
        <v>0.01</v>
      </c>
      <c r="T11" s="21">
        <v>0.01</v>
      </c>
    </row>
    <row r="12" spans="1:20" ht="30.75" customHeight="1" x14ac:dyDescent="0.25">
      <c r="A12" s="16" t="s">
        <v>79</v>
      </c>
      <c r="B12" s="17" t="s">
        <v>80</v>
      </c>
      <c r="C12" s="18"/>
      <c r="D12" s="18"/>
      <c r="E12" s="22">
        <f>(E14-D14)/D14</f>
        <v>0</v>
      </c>
      <c r="F12" s="22">
        <f>(F14-E14)/E14</f>
        <v>4.0229885057471139E-2</v>
      </c>
      <c r="G12" s="22">
        <f t="shared" ref="G12:J12" si="0">(G14-F14)/F14</f>
        <v>0</v>
      </c>
      <c r="H12" s="22">
        <f t="shared" si="0"/>
        <v>0</v>
      </c>
      <c r="I12" s="22">
        <f t="shared" si="0"/>
        <v>0</v>
      </c>
      <c r="J12" s="22">
        <f t="shared" si="0"/>
        <v>0</v>
      </c>
      <c r="K12" s="22">
        <f t="shared" ref="K12" si="1">(K14-J14)/J14</f>
        <v>0</v>
      </c>
      <c r="L12" s="22">
        <f t="shared" ref="L12" si="2">(L14-K14)/K14</f>
        <v>0</v>
      </c>
      <c r="M12" s="22">
        <f t="shared" ref="M12" si="3">(M14-L14)/L14</f>
        <v>0</v>
      </c>
      <c r="N12" s="22">
        <f t="shared" ref="N12" si="4">(N14-M14)/M14</f>
        <v>0</v>
      </c>
      <c r="O12" s="22">
        <f t="shared" ref="O12" si="5">(O14-N14)/N14</f>
        <v>0</v>
      </c>
      <c r="P12" s="22">
        <f t="shared" ref="P12" si="6">(P14-O14)/O14</f>
        <v>0</v>
      </c>
      <c r="Q12" s="22">
        <f t="shared" ref="Q12" si="7">(Q14-P14)/P14</f>
        <v>0</v>
      </c>
      <c r="R12" s="22">
        <f t="shared" ref="R12" si="8">(R14-Q14)/Q14</f>
        <v>0</v>
      </c>
      <c r="S12" s="22">
        <f t="shared" ref="S12" si="9">(S14-R14)/R14</f>
        <v>0</v>
      </c>
      <c r="T12" s="22">
        <f t="shared" ref="T12" si="10">(T14-S14)/S14</f>
        <v>0</v>
      </c>
    </row>
    <row r="13" spans="1:20" ht="60.75" customHeight="1" x14ac:dyDescent="0.25">
      <c r="A13" s="16" t="s">
        <v>81</v>
      </c>
      <c r="B13" s="17" t="s">
        <v>82</v>
      </c>
      <c r="C13" s="20" t="s">
        <v>83</v>
      </c>
      <c r="D13" s="43">
        <f>'[7]5.2'!$F$13</f>
        <v>116.88122000000001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20" ht="30" customHeight="1" x14ac:dyDescent="0.25">
      <c r="A14" s="16" t="s">
        <v>84</v>
      </c>
      <c r="B14" s="17" t="s">
        <v>85</v>
      </c>
      <c r="C14" s="20" t="s">
        <v>86</v>
      </c>
      <c r="D14" s="43">
        <f>'[7]5.2'!$F$14</f>
        <v>12.18</v>
      </c>
      <c r="E14" s="43">
        <f>'[7]5.2'!$H$14</f>
        <v>12.18</v>
      </c>
      <c r="F14" s="43">
        <f>'[1]5.2'!$G$14</f>
        <v>12.669999999999998</v>
      </c>
      <c r="G14" s="43">
        <f>F14</f>
        <v>12.669999999999998</v>
      </c>
      <c r="H14" s="43">
        <f t="shared" ref="H14:T14" si="11">G14</f>
        <v>12.669999999999998</v>
      </c>
      <c r="I14" s="43">
        <f t="shared" si="11"/>
        <v>12.669999999999998</v>
      </c>
      <c r="J14" s="43">
        <f t="shared" si="11"/>
        <v>12.669999999999998</v>
      </c>
      <c r="K14" s="43">
        <f t="shared" si="11"/>
        <v>12.669999999999998</v>
      </c>
      <c r="L14" s="43">
        <f t="shared" si="11"/>
        <v>12.669999999999998</v>
      </c>
      <c r="M14" s="43">
        <f t="shared" si="11"/>
        <v>12.669999999999998</v>
      </c>
      <c r="N14" s="43">
        <f t="shared" si="11"/>
        <v>12.669999999999998</v>
      </c>
      <c r="O14" s="43">
        <f t="shared" si="11"/>
        <v>12.669999999999998</v>
      </c>
      <c r="P14" s="43">
        <f t="shared" si="11"/>
        <v>12.669999999999998</v>
      </c>
      <c r="Q14" s="43">
        <f t="shared" si="11"/>
        <v>12.669999999999998</v>
      </c>
      <c r="R14" s="43">
        <f t="shared" si="11"/>
        <v>12.669999999999998</v>
      </c>
      <c r="S14" s="43">
        <f t="shared" si="11"/>
        <v>12.669999999999998</v>
      </c>
      <c r="T14" s="43">
        <f t="shared" si="11"/>
        <v>12.669999999999998</v>
      </c>
    </row>
    <row r="15" spans="1:20" ht="30" customHeight="1" x14ac:dyDescent="0.25">
      <c r="A15" s="16" t="s">
        <v>87</v>
      </c>
      <c r="B15" s="17" t="s">
        <v>88</v>
      </c>
      <c r="C15" s="20"/>
      <c r="D15" s="18"/>
      <c r="E15" s="18">
        <v>0.75</v>
      </c>
      <c r="F15" s="18">
        <v>0.75</v>
      </c>
      <c r="G15" s="18">
        <v>0.75</v>
      </c>
      <c r="H15" s="18">
        <v>0.75</v>
      </c>
      <c r="I15" s="18">
        <v>0.75</v>
      </c>
      <c r="J15" s="18">
        <v>0.75</v>
      </c>
      <c r="K15" s="18">
        <v>0.75</v>
      </c>
      <c r="L15" s="18">
        <v>0.75</v>
      </c>
      <c r="M15" s="18">
        <v>0.75</v>
      </c>
      <c r="N15" s="18">
        <v>0.75</v>
      </c>
      <c r="O15" s="18">
        <v>0.75</v>
      </c>
      <c r="P15" s="18">
        <v>0.75</v>
      </c>
      <c r="Q15" s="18">
        <v>0.75</v>
      </c>
      <c r="R15" s="18">
        <v>0.75</v>
      </c>
      <c r="S15" s="18">
        <v>0.75</v>
      </c>
      <c r="T15" s="18">
        <v>0.75</v>
      </c>
    </row>
    <row r="16" spans="1:20" ht="30.75" customHeight="1" x14ac:dyDescent="0.25">
      <c r="A16" s="16" t="s">
        <v>89</v>
      </c>
      <c r="B16" s="17" t="s">
        <v>90</v>
      </c>
      <c r="C16" s="20" t="s">
        <v>91</v>
      </c>
      <c r="D16" s="23">
        <f>'[7]5.2'!$F$16</f>
        <v>85295.898934945959</v>
      </c>
      <c r="E16" s="24">
        <f>D16*(1-E11)*E10*(1+E12*E15)</f>
        <v>88411.75812303953</v>
      </c>
      <c r="F16" s="24">
        <f>E16*(1-F11)*F10*(1+F12*F15)+2212.5</f>
        <v>95987.803159793431</v>
      </c>
      <c r="G16" s="24">
        <f>F16*(1-G11)*G10*(1+G12*G15)</f>
        <v>98829.04213332331</v>
      </c>
      <c r="H16" s="24">
        <f t="shared" ref="H16:J16" si="12">G16*(1-H11)*H10*(1+H12*H15)</f>
        <v>101754.38178046967</v>
      </c>
      <c r="I16" s="24">
        <f t="shared" si="12"/>
        <v>104766.31148117158</v>
      </c>
      <c r="J16" s="24">
        <f t="shared" si="12"/>
        <v>107867.39430101425</v>
      </c>
      <c r="K16" s="24">
        <f t="shared" ref="K16" si="13">J16*(1-K11)*K10*(1+K12*K15)</f>
        <v>111060.26917232428</v>
      </c>
      <c r="L16" s="24">
        <f t="shared" ref="L16" si="14">K16*(1-L11)*L10*(1+L12*L15)</f>
        <v>114347.65313982508</v>
      </c>
      <c r="M16" s="24">
        <f t="shared" ref="M16" si="15">L16*(1-M11)*M10*(1+M12*M15)</f>
        <v>117732.34367276391</v>
      </c>
      <c r="N16" s="24">
        <f t="shared" ref="N16" si="16">M16*(1-N11)*N10*(1+N12*N15)</f>
        <v>121217.22104547771</v>
      </c>
      <c r="O16" s="24">
        <f t="shared" ref="O16" si="17">N16*(1-O11)*O10*(1+O12*O15)</f>
        <v>124805.25078842384</v>
      </c>
      <c r="P16" s="24">
        <f t="shared" ref="P16" si="18">O16*(1-P11)*P10*(1+P12*P15)</f>
        <v>128499.48621176121</v>
      </c>
      <c r="Q16" s="24">
        <f t="shared" ref="Q16" si="19">P16*(1-Q11)*Q10*(1+Q12*Q15)</f>
        <v>132303.07100362933</v>
      </c>
      <c r="R16" s="24">
        <f t="shared" ref="R16" si="20">Q16*(1-R11)*R10*(1+R12*R15)</f>
        <v>136219.24190533676</v>
      </c>
      <c r="S16" s="24">
        <f t="shared" ref="S16" si="21">R16*(1-S11)*S10*(1+S12*S15)</f>
        <v>140251.33146573472</v>
      </c>
      <c r="T16" s="24">
        <f t="shared" ref="T16" si="22">S16*(1-T11)*T10*(1+T12*T15)</f>
        <v>144402.77087712046</v>
      </c>
    </row>
    <row r="17" spans="1:100" x14ac:dyDescent="0.25">
      <c r="A17" s="25"/>
      <c r="B17" s="26"/>
      <c r="C17" s="27"/>
      <c r="D17" s="28"/>
      <c r="E17" s="28">
        <f>E16/D16</f>
        <v>1.03653</v>
      </c>
      <c r="F17" s="28">
        <f>F16/E16</f>
        <v>1.0856904692044533</v>
      </c>
      <c r="G17" s="28">
        <f t="shared" ref="G17:J17" si="23">G16/F16</f>
        <v>1.0295999999999998</v>
      </c>
      <c r="H17" s="28">
        <f t="shared" si="23"/>
        <v>1.0295999999999998</v>
      </c>
      <c r="I17" s="28">
        <f t="shared" si="23"/>
        <v>1.0296000000000001</v>
      </c>
      <c r="J17" s="28">
        <f t="shared" si="23"/>
        <v>1.0296000000000001</v>
      </c>
      <c r="K17" s="28">
        <f t="shared" ref="K17" si="24">K16/J16</f>
        <v>1.0296000000000001</v>
      </c>
      <c r="L17" s="28">
        <f t="shared" ref="L17" si="25">L16/K16</f>
        <v>1.0296000000000001</v>
      </c>
      <c r="M17" s="28">
        <f t="shared" ref="M17" si="26">M16/L16</f>
        <v>1.0296000000000001</v>
      </c>
      <c r="N17" s="28">
        <f t="shared" ref="N17" si="27">N16/M16</f>
        <v>1.0295999999999998</v>
      </c>
      <c r="O17" s="28">
        <f t="shared" ref="O17" si="28">O16/N16</f>
        <v>1.0295999999999998</v>
      </c>
      <c r="P17" s="28">
        <f t="shared" ref="P17" si="29">P16/O16</f>
        <v>1.0296000000000001</v>
      </c>
      <c r="Q17" s="28">
        <f t="shared" ref="Q17" si="30">Q16/P16</f>
        <v>1.0295999999999998</v>
      </c>
      <c r="R17" s="28">
        <f t="shared" ref="R17" si="31">R16/Q16</f>
        <v>1.0296000000000001</v>
      </c>
      <c r="S17" s="28">
        <f t="shared" ref="S17" si="32">S16/R16</f>
        <v>1.0295999999999998</v>
      </c>
      <c r="T17" s="28">
        <f t="shared" ref="T17" si="33">T16/S16</f>
        <v>1.0295999999999998</v>
      </c>
    </row>
    <row r="18" spans="1:100" x14ac:dyDescent="0.25">
      <c r="A18" s="25"/>
      <c r="B18" s="26"/>
      <c r="C18" s="27"/>
      <c r="D18" s="163">
        <f>'5.2 (2)'!D16+'5.2 (3)'!D16</f>
        <v>85295.898934945959</v>
      </c>
      <c r="E18" s="163">
        <f>'5.2 (2)'!E16+'5.2 (3)'!E16</f>
        <v>88411.758123039544</v>
      </c>
      <c r="F18" s="163">
        <f>'5.2 (2)'!F16+'5.2 (3)'!F16</f>
        <v>91028.746163481512</v>
      </c>
      <c r="G18" s="163">
        <f>'5.2 (2)'!G16+'5.2 (3)'!G16</f>
        <v>96551.052133323334</v>
      </c>
      <c r="H18" s="163">
        <f>'5.2 (2)'!H16+'5.2 (3)'!H16</f>
        <v>99408.963276469702</v>
      </c>
      <c r="I18" s="163">
        <f>'5.2 (2)'!I16+'5.2 (3)'!I16</f>
        <v>102351.46858945322</v>
      </c>
      <c r="J18" s="163">
        <f>'5.2 (2)'!J16+'5.2 (3)'!J16</f>
        <v>105381.07205970105</v>
      </c>
      <c r="K18" s="163">
        <f>'5.2 (2)'!K16+'5.2 (3)'!K16</f>
        <v>108500.3517926682</v>
      </c>
      <c r="L18" s="163">
        <f>'5.2 (2)'!L16+'5.2 (3)'!L16</f>
        <v>111711.96220573116</v>
      </c>
      <c r="M18" s="163">
        <f>'5.2 (2)'!M16+'5.2 (3)'!M16</f>
        <v>115018.63628702081</v>
      </c>
      <c r="N18" s="163">
        <f>'5.2 (2)'!N16+'5.2 (3)'!N16</f>
        <v>118423.18792111664</v>
      </c>
      <c r="O18" s="163">
        <f>'5.2 (2)'!O16+'5.2 (3)'!O16</f>
        <v>121928.5142835817</v>
      </c>
      <c r="P18" s="163">
        <f>'5.2 (2)'!P16+'5.2 (3)'!P16</f>
        <v>125537.5983063757</v>
      </c>
      <c r="Q18" s="163">
        <f>'5.2 (2)'!Q16+'5.2 (3)'!Q16</f>
        <v>129253.51121624441</v>
      </c>
      <c r="R18" s="163">
        <f>'5.2 (2)'!R16+'5.2 (3)'!R16</f>
        <v>133079.41514824526</v>
      </c>
      <c r="S18" s="163">
        <f>'5.2 (2)'!S16+'5.2 (3)'!S16</f>
        <v>137018.56583663332</v>
      </c>
      <c r="T18" s="163">
        <f>'5.2 (2)'!T16+'5.2 (3)'!T16</f>
        <v>141074.31538539767</v>
      </c>
    </row>
    <row r="19" spans="1:100" ht="15.75" x14ac:dyDescent="0.25">
      <c r="A19" s="25"/>
      <c r="B19" s="29"/>
      <c r="C19" s="27"/>
      <c r="D19" s="163">
        <f>D18-D16</f>
        <v>0</v>
      </c>
      <c r="E19" s="163">
        <f t="shared" ref="E19:T19" si="34">E18-E16</f>
        <v>0</v>
      </c>
      <c r="F19" s="163">
        <f t="shared" si="34"/>
        <v>-4959.0569963119196</v>
      </c>
      <c r="G19" s="163">
        <f t="shared" si="34"/>
        <v>-2277.9899999999761</v>
      </c>
      <c r="H19" s="163">
        <f t="shared" si="34"/>
        <v>-2345.418503999972</v>
      </c>
      <c r="I19" s="163">
        <f t="shared" si="34"/>
        <v>-2414.8428917183628</v>
      </c>
      <c r="J19" s="163">
        <f t="shared" si="34"/>
        <v>-2486.3222413132025</v>
      </c>
      <c r="K19" s="163">
        <f t="shared" si="34"/>
        <v>-2559.917379656079</v>
      </c>
      <c r="L19" s="163">
        <f t="shared" si="34"/>
        <v>-2635.6909340939164</v>
      </c>
      <c r="M19" s="163">
        <f t="shared" si="34"/>
        <v>-2713.7073857430951</v>
      </c>
      <c r="N19" s="163">
        <f t="shared" si="34"/>
        <v>-2794.0331243610708</v>
      </c>
      <c r="O19" s="163">
        <f t="shared" si="34"/>
        <v>-2876.7365048421489</v>
      </c>
      <c r="P19" s="163">
        <f t="shared" si="34"/>
        <v>-2961.8879053855053</v>
      </c>
      <c r="Q19" s="163">
        <f t="shared" si="34"/>
        <v>-3049.5597873849183</v>
      </c>
      <c r="R19" s="163">
        <f t="shared" si="34"/>
        <v>-3139.826757091505</v>
      </c>
      <c r="S19" s="163">
        <f t="shared" si="34"/>
        <v>-3232.7656291013991</v>
      </c>
      <c r="T19" s="163">
        <f t="shared" si="34"/>
        <v>-3328.4554917227942</v>
      </c>
    </row>
    <row r="21" spans="1:100" hidden="1" x14ac:dyDescent="0.25">
      <c r="A21" s="30" t="s">
        <v>92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</row>
    <row r="22" spans="1:100" ht="30" hidden="1" customHeight="1" x14ac:dyDescent="0.25">
      <c r="A22" s="32"/>
      <c r="B22" s="200" t="s">
        <v>93</v>
      </c>
      <c r="C22" s="200"/>
      <c r="D22" s="200"/>
      <c r="E22" s="200"/>
      <c r="F22" s="200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</row>
    <row r="23" spans="1:100" ht="45" hidden="1" customHeight="1" x14ac:dyDescent="0.25">
      <c r="A23" s="32" t="s">
        <v>94</v>
      </c>
      <c r="B23" s="200" t="s">
        <v>95</v>
      </c>
      <c r="C23" s="200"/>
      <c r="D23" s="200"/>
      <c r="E23" s="200"/>
      <c r="F23" s="200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</row>
    <row r="24" spans="1:100" ht="31.5" hidden="1" customHeight="1" x14ac:dyDescent="0.25">
      <c r="A24" s="32" t="s">
        <v>96</v>
      </c>
      <c r="B24" s="200" t="s">
        <v>97</v>
      </c>
      <c r="C24" s="200"/>
      <c r="D24" s="200"/>
      <c r="E24" s="200"/>
      <c r="F24" s="200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</row>
    <row r="25" spans="1:100" ht="46.5" hidden="1" customHeight="1" x14ac:dyDescent="0.25">
      <c r="A25" s="32" t="s">
        <v>98</v>
      </c>
      <c r="B25" s="200" t="s">
        <v>99</v>
      </c>
      <c r="C25" s="200"/>
      <c r="D25" s="200"/>
      <c r="E25" s="200"/>
      <c r="F25" s="200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</row>
  </sheetData>
  <mergeCells count="10">
    <mergeCell ref="E1:F1"/>
    <mergeCell ref="A4:F4"/>
    <mergeCell ref="A7:A8"/>
    <mergeCell ref="B7:B8"/>
    <mergeCell ref="C7:C8"/>
    <mergeCell ref="B22:F22"/>
    <mergeCell ref="B23:F23"/>
    <mergeCell ref="B24:F24"/>
    <mergeCell ref="B25:F25"/>
    <mergeCell ref="D7:T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ignoredErrors>
    <ignoredError sqref="F1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U79"/>
  <sheetViews>
    <sheetView zoomScale="80" zoomScaleNormal="80" zoomScaleSheetLayoutView="90"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G17" sqref="G17"/>
    </sheetView>
  </sheetViews>
  <sheetFormatPr defaultRowHeight="15" x14ac:dyDescent="0.25"/>
  <cols>
    <col min="1" max="1" width="4.85546875" style="9" customWidth="1"/>
    <col min="2" max="2" width="39.85546875" style="9" customWidth="1"/>
    <col min="3" max="5" width="12.28515625" style="9" customWidth="1"/>
    <col min="6" max="6" width="12.5703125" style="9" customWidth="1"/>
    <col min="7" max="21" width="13.28515625" style="9" customWidth="1"/>
    <col min="22" max="16384" width="9.140625" style="9"/>
  </cols>
  <sheetData>
    <row r="1" spans="1:21" x14ac:dyDescent="0.25">
      <c r="A1" s="9" t="str">
        <f>'[6]5.2'!A1</f>
        <v>Теплоснабжающая (теплосетевая) организация: АО "ЮЭСК"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21" x14ac:dyDescent="0.25">
      <c r="A2" s="9" t="str">
        <f>'[6]5.2'!A2</f>
        <v>Базовый период/Период регулирования:2016/2017г.г.</v>
      </c>
    </row>
    <row r="3" spans="1:21" ht="14.25" customHeight="1" x14ac:dyDescent="0.25">
      <c r="G3" s="160">
        <f>[8]УСЛОВН.2016!$CG$68+[8]УСЛОВН.2016!$CI$68</f>
        <v>291.84122000000002</v>
      </c>
    </row>
    <row r="4" spans="1:21" ht="18.75" x14ac:dyDescent="0.3">
      <c r="A4" s="33" t="s">
        <v>100</v>
      </c>
    </row>
    <row r="5" spans="1:21" ht="18.75" x14ac:dyDescent="0.3">
      <c r="A5" s="33"/>
    </row>
    <row r="6" spans="1:21" x14ac:dyDescent="0.25">
      <c r="A6" s="11" t="str">
        <f>'5.2'!B6</f>
        <v>Тигильский ЭУ</v>
      </c>
      <c r="G6" s="9" t="s">
        <v>101</v>
      </c>
    </row>
    <row r="7" spans="1:21" x14ac:dyDescent="0.25">
      <c r="A7" s="18"/>
      <c r="B7" s="18"/>
      <c r="C7" s="35"/>
      <c r="D7" s="35">
        <v>2016</v>
      </c>
      <c r="E7" s="35"/>
      <c r="F7" s="34">
        <v>2017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s="38" customFormat="1" ht="44.25" x14ac:dyDescent="0.25">
      <c r="A8" s="36" t="s">
        <v>71</v>
      </c>
      <c r="B8" s="36" t="s">
        <v>102</v>
      </c>
      <c r="C8" s="36" t="s">
        <v>103</v>
      </c>
      <c r="D8" s="37" t="s">
        <v>104</v>
      </c>
      <c r="E8" s="37" t="s">
        <v>105</v>
      </c>
      <c r="F8" s="36" t="s">
        <v>106</v>
      </c>
      <c r="G8" s="36">
        <v>2018</v>
      </c>
      <c r="H8" s="36">
        <v>2019</v>
      </c>
      <c r="I8" s="36">
        <v>2020</v>
      </c>
      <c r="J8" s="36">
        <v>2021</v>
      </c>
      <c r="K8" s="36">
        <v>2022</v>
      </c>
      <c r="L8" s="36">
        <v>2023</v>
      </c>
      <c r="M8" s="36">
        <v>2024</v>
      </c>
      <c r="N8" s="36">
        <v>2025</v>
      </c>
      <c r="O8" s="36">
        <v>2026</v>
      </c>
      <c r="P8" s="36">
        <v>2027</v>
      </c>
      <c r="Q8" s="36">
        <v>2028</v>
      </c>
      <c r="R8" s="36">
        <v>2029</v>
      </c>
      <c r="S8" s="36">
        <v>2030</v>
      </c>
      <c r="T8" s="36">
        <v>2031</v>
      </c>
      <c r="U8" s="36">
        <v>2032</v>
      </c>
    </row>
    <row r="9" spans="1:21" s="38" customFormat="1" x14ac:dyDescent="0.25">
      <c r="A9" s="14">
        <v>1</v>
      </c>
      <c r="B9" s="14">
        <v>2</v>
      </c>
      <c r="C9" s="15">
        <f>B9+1</f>
        <v>3</v>
      </c>
      <c r="D9" s="15">
        <f t="shared" ref="D9:F9" si="0">C9+1</f>
        <v>4</v>
      </c>
      <c r="E9" s="15">
        <f t="shared" si="0"/>
        <v>5</v>
      </c>
      <c r="F9" s="15">
        <f t="shared" si="0"/>
        <v>6</v>
      </c>
      <c r="G9" s="15">
        <f t="shared" ref="G9" si="1">F9+1</f>
        <v>7</v>
      </c>
      <c r="H9" s="15">
        <f t="shared" ref="H9" si="2">G9+1</f>
        <v>8</v>
      </c>
      <c r="I9" s="15">
        <f t="shared" ref="I9" si="3">H9+1</f>
        <v>9</v>
      </c>
      <c r="J9" s="15">
        <f t="shared" ref="J9" si="4">I9+1</f>
        <v>10</v>
      </c>
      <c r="K9" s="15">
        <f t="shared" ref="K9" si="5">J9+1</f>
        <v>11</v>
      </c>
      <c r="L9" s="15">
        <f t="shared" ref="L9" si="6">K9+1</f>
        <v>12</v>
      </c>
      <c r="M9" s="15">
        <f t="shared" ref="M9" si="7">L9+1</f>
        <v>13</v>
      </c>
      <c r="N9" s="15">
        <f t="shared" ref="N9" si="8">M9+1</f>
        <v>14</v>
      </c>
      <c r="O9" s="15">
        <f t="shared" ref="O9" si="9">N9+1</f>
        <v>15</v>
      </c>
      <c r="P9" s="15">
        <f t="shared" ref="P9" si="10">O9+1</f>
        <v>16</v>
      </c>
      <c r="Q9" s="15">
        <f t="shared" ref="Q9" si="11">P9+1</f>
        <v>17</v>
      </c>
      <c r="R9" s="15">
        <f t="shared" ref="R9" si="12">Q9+1</f>
        <v>18</v>
      </c>
      <c r="S9" s="15">
        <f t="shared" ref="S9" si="13">R9+1</f>
        <v>19</v>
      </c>
      <c r="T9" s="15">
        <f t="shared" ref="T9" si="14">S9+1</f>
        <v>20</v>
      </c>
      <c r="U9" s="15">
        <f t="shared" ref="U9" si="15">T9+1</f>
        <v>21</v>
      </c>
    </row>
    <row r="10" spans="1:21" ht="45.75" customHeight="1" x14ac:dyDescent="0.25">
      <c r="A10" s="16" t="s">
        <v>107</v>
      </c>
      <c r="B10" s="17" t="s">
        <v>108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x14ac:dyDescent="0.25">
      <c r="A11" s="16" t="s">
        <v>109</v>
      </c>
      <c r="B11" s="17" t="s">
        <v>110</v>
      </c>
      <c r="C11" s="39">
        <f>'[7]5.3'!E11</f>
        <v>3244.9753199999996</v>
      </c>
      <c r="D11" s="39">
        <f>'[7]5.3'!F11</f>
        <v>1622.4876599999998</v>
      </c>
      <c r="E11" s="39">
        <f>'[7]5.3'!G11</f>
        <v>1622.4876599999998</v>
      </c>
      <c r="F11" s="40">
        <f>'[7]5.3'!J11</f>
        <v>3849.03818</v>
      </c>
      <c r="G11" s="39">
        <f>'[1]5.3'!$J$11</f>
        <v>5345.6161799999991</v>
      </c>
      <c r="H11" s="39">
        <f>G11</f>
        <v>5345.6161799999991</v>
      </c>
      <c r="I11" s="39">
        <f>H11</f>
        <v>5345.6161799999991</v>
      </c>
      <c r="J11" s="39">
        <f>I11</f>
        <v>5345.6161799999991</v>
      </c>
      <c r="K11" s="39">
        <f>J11</f>
        <v>5345.6161799999991</v>
      </c>
      <c r="L11" s="39">
        <f t="shared" ref="L11:U11" si="16">K11</f>
        <v>5345.6161799999991</v>
      </c>
      <c r="M11" s="39">
        <f t="shared" si="16"/>
        <v>5345.6161799999991</v>
      </c>
      <c r="N11" s="39">
        <f t="shared" si="16"/>
        <v>5345.6161799999991</v>
      </c>
      <c r="O11" s="39">
        <f t="shared" si="16"/>
        <v>5345.6161799999991</v>
      </c>
      <c r="P11" s="39">
        <f t="shared" si="16"/>
        <v>5345.6161799999991</v>
      </c>
      <c r="Q11" s="39">
        <f t="shared" si="16"/>
        <v>5345.6161799999991</v>
      </c>
      <c r="R11" s="39">
        <f t="shared" si="16"/>
        <v>5345.6161799999991</v>
      </c>
      <c r="S11" s="39">
        <f t="shared" si="16"/>
        <v>5345.6161799999991</v>
      </c>
      <c r="T11" s="39">
        <f t="shared" si="16"/>
        <v>5345.6161799999991</v>
      </c>
      <c r="U11" s="39">
        <f t="shared" si="16"/>
        <v>5345.6161799999991</v>
      </c>
    </row>
    <row r="12" spans="1:21" x14ac:dyDescent="0.25">
      <c r="A12" s="16" t="s">
        <v>111</v>
      </c>
      <c r="B12" s="17" t="s">
        <v>112</v>
      </c>
      <c r="C12" s="18"/>
      <c r="D12" s="18"/>
      <c r="E12" s="18"/>
      <c r="F12" s="39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45" customHeight="1" x14ac:dyDescent="0.25">
      <c r="A13" s="16" t="s">
        <v>113</v>
      </c>
      <c r="B13" s="17" t="s">
        <v>114</v>
      </c>
      <c r="C13" s="39">
        <f>'[7]5.3'!E13</f>
        <v>59.959535385167314</v>
      </c>
      <c r="D13" s="39">
        <f>'[7]5.3'!F13</f>
        <v>29.979767692583657</v>
      </c>
      <c r="E13" s="39">
        <f>'[7]5.3'!G13</f>
        <v>29.979767692583657</v>
      </c>
      <c r="F13" s="40">
        <f>'[7]5.3'!J13</f>
        <v>89</v>
      </c>
      <c r="G13" s="39">
        <f>'[1]5.3'!J13</f>
        <v>177.78653647207361</v>
      </c>
      <c r="H13" s="39">
        <f t="shared" ref="H13:I16" si="17">G13</f>
        <v>177.78653647207361</v>
      </c>
      <c r="I13" s="39">
        <f t="shared" si="17"/>
        <v>177.78653647207361</v>
      </c>
      <c r="J13" s="39">
        <f t="shared" ref="J13:K16" si="18">I13</f>
        <v>177.78653647207361</v>
      </c>
      <c r="K13" s="39">
        <f t="shared" si="18"/>
        <v>177.78653647207361</v>
      </c>
      <c r="L13" s="39">
        <f t="shared" ref="L13:U13" si="19">K13</f>
        <v>177.78653647207361</v>
      </c>
      <c r="M13" s="39">
        <f t="shared" si="19"/>
        <v>177.78653647207361</v>
      </c>
      <c r="N13" s="39">
        <f t="shared" si="19"/>
        <v>177.78653647207361</v>
      </c>
      <c r="O13" s="39">
        <f t="shared" si="19"/>
        <v>177.78653647207361</v>
      </c>
      <c r="P13" s="39">
        <f t="shared" si="19"/>
        <v>177.78653647207361</v>
      </c>
      <c r="Q13" s="39">
        <f t="shared" si="19"/>
        <v>177.78653647207361</v>
      </c>
      <c r="R13" s="39">
        <f t="shared" si="19"/>
        <v>177.78653647207361</v>
      </c>
      <c r="S13" s="39">
        <f t="shared" si="19"/>
        <v>177.78653647207361</v>
      </c>
      <c r="T13" s="39">
        <f t="shared" si="19"/>
        <v>177.78653647207361</v>
      </c>
      <c r="U13" s="39">
        <f t="shared" si="19"/>
        <v>177.78653647207361</v>
      </c>
    </row>
    <row r="14" spans="1:21" ht="90" customHeight="1" x14ac:dyDescent="0.25">
      <c r="A14" s="16" t="s">
        <v>115</v>
      </c>
      <c r="B14" s="17" t="s">
        <v>116</v>
      </c>
      <c r="C14" s="39">
        <f>'[7]5.3'!E14</f>
        <v>294</v>
      </c>
      <c r="D14" s="39">
        <f>'[7]5.3'!F14</f>
        <v>147</v>
      </c>
      <c r="E14" s="39">
        <f>'[7]5.3'!G14</f>
        <v>147</v>
      </c>
      <c r="F14" s="40">
        <f>'[7]5.3'!J14</f>
        <v>136.83000000000001</v>
      </c>
      <c r="G14" s="39">
        <f>'[9]5.3'!$L$14</f>
        <v>136.83000000000001</v>
      </c>
      <c r="H14" s="39">
        <f t="shared" si="17"/>
        <v>136.83000000000001</v>
      </c>
      <c r="I14" s="39">
        <f t="shared" si="17"/>
        <v>136.83000000000001</v>
      </c>
      <c r="J14" s="39">
        <f t="shared" si="18"/>
        <v>136.83000000000001</v>
      </c>
      <c r="K14" s="39">
        <f t="shared" si="18"/>
        <v>136.83000000000001</v>
      </c>
      <c r="L14" s="39">
        <f t="shared" ref="L14:U14" si="20">K14</f>
        <v>136.83000000000001</v>
      </c>
      <c r="M14" s="39">
        <f t="shared" si="20"/>
        <v>136.83000000000001</v>
      </c>
      <c r="N14" s="39">
        <f t="shared" si="20"/>
        <v>136.83000000000001</v>
      </c>
      <c r="O14" s="39">
        <f t="shared" si="20"/>
        <v>136.83000000000001</v>
      </c>
      <c r="P14" s="39">
        <f t="shared" si="20"/>
        <v>136.83000000000001</v>
      </c>
      <c r="Q14" s="39">
        <f t="shared" si="20"/>
        <v>136.83000000000001</v>
      </c>
      <c r="R14" s="39">
        <f t="shared" si="20"/>
        <v>136.83000000000001</v>
      </c>
      <c r="S14" s="39">
        <f t="shared" si="20"/>
        <v>136.83000000000001</v>
      </c>
      <c r="T14" s="39">
        <f t="shared" si="20"/>
        <v>136.83000000000001</v>
      </c>
      <c r="U14" s="39">
        <f t="shared" si="20"/>
        <v>136.83000000000001</v>
      </c>
    </row>
    <row r="15" spans="1:21" x14ac:dyDescent="0.25">
      <c r="A15" s="16" t="s">
        <v>117</v>
      </c>
      <c r="B15" s="17" t="s">
        <v>118</v>
      </c>
      <c r="C15" s="41">
        <f>'[7]5.3'!E15</f>
        <v>183</v>
      </c>
      <c r="D15" s="41">
        <f>'[7]5.3'!F15</f>
        <v>91.5</v>
      </c>
      <c r="E15" s="41">
        <f>'[7]5.3'!G15</f>
        <v>91.5</v>
      </c>
      <c r="F15" s="40">
        <f>'[7]5.3'!J15</f>
        <v>183</v>
      </c>
      <c r="G15" s="39">
        <f>'[1]5.3'!J15</f>
        <v>464.4812651807988</v>
      </c>
      <c r="H15" s="39">
        <f t="shared" si="17"/>
        <v>464.4812651807988</v>
      </c>
      <c r="I15" s="39">
        <f t="shared" si="17"/>
        <v>464.4812651807988</v>
      </c>
      <c r="J15" s="39">
        <f t="shared" si="18"/>
        <v>464.4812651807988</v>
      </c>
      <c r="K15" s="39">
        <f t="shared" si="18"/>
        <v>464.4812651807988</v>
      </c>
      <c r="L15" s="39">
        <f t="shared" ref="L15:U15" si="21">K15</f>
        <v>464.4812651807988</v>
      </c>
      <c r="M15" s="39">
        <f t="shared" si="21"/>
        <v>464.4812651807988</v>
      </c>
      <c r="N15" s="39">
        <f t="shared" si="21"/>
        <v>464.4812651807988</v>
      </c>
      <c r="O15" s="39">
        <f t="shared" si="21"/>
        <v>464.4812651807988</v>
      </c>
      <c r="P15" s="39">
        <f t="shared" si="21"/>
        <v>464.4812651807988</v>
      </c>
      <c r="Q15" s="39">
        <f t="shared" si="21"/>
        <v>464.4812651807988</v>
      </c>
      <c r="R15" s="39">
        <f t="shared" si="21"/>
        <v>464.4812651807988</v>
      </c>
      <c r="S15" s="39">
        <f t="shared" si="21"/>
        <v>464.4812651807988</v>
      </c>
      <c r="T15" s="39">
        <f t="shared" si="21"/>
        <v>464.4812651807988</v>
      </c>
      <c r="U15" s="39">
        <f t="shared" si="21"/>
        <v>464.4812651807988</v>
      </c>
    </row>
    <row r="16" spans="1:21" x14ac:dyDescent="0.25">
      <c r="A16" s="16" t="s">
        <v>119</v>
      </c>
      <c r="B16" s="17" t="s">
        <v>120</v>
      </c>
      <c r="C16" s="39">
        <f>'[7]5.3'!E16</f>
        <v>65.83</v>
      </c>
      <c r="D16" s="39">
        <f>'[7]5.3'!F16</f>
        <v>32.914999999999999</v>
      </c>
      <c r="E16" s="39">
        <f>'[7]5.3'!G16</f>
        <v>32.914999999999999</v>
      </c>
      <c r="F16" s="40">
        <f>'[7]5.3'!J16</f>
        <v>65.83</v>
      </c>
      <c r="G16" s="39">
        <f>'[1]5.3'!J16</f>
        <v>347.22592390940906</v>
      </c>
      <c r="H16" s="39">
        <f t="shared" si="17"/>
        <v>347.22592390940906</v>
      </c>
      <c r="I16" s="39">
        <f t="shared" si="17"/>
        <v>347.22592390940906</v>
      </c>
      <c r="J16" s="39">
        <f t="shared" si="18"/>
        <v>347.22592390940906</v>
      </c>
      <c r="K16" s="39">
        <f t="shared" si="18"/>
        <v>347.22592390940906</v>
      </c>
      <c r="L16" s="39">
        <f t="shared" ref="L16:U16" si="22">K16</f>
        <v>347.22592390940906</v>
      </c>
      <c r="M16" s="39">
        <f t="shared" si="22"/>
        <v>347.22592390940906</v>
      </c>
      <c r="N16" s="39">
        <f t="shared" si="22"/>
        <v>347.22592390940906</v>
      </c>
      <c r="O16" s="39">
        <f t="shared" si="22"/>
        <v>347.22592390940906</v>
      </c>
      <c r="P16" s="39">
        <f t="shared" si="22"/>
        <v>347.22592390940906</v>
      </c>
      <c r="Q16" s="39">
        <f t="shared" si="22"/>
        <v>347.22592390940906</v>
      </c>
      <c r="R16" s="39">
        <f t="shared" si="22"/>
        <v>347.22592390940906</v>
      </c>
      <c r="S16" s="39">
        <f t="shared" si="22"/>
        <v>347.22592390940906</v>
      </c>
      <c r="T16" s="39">
        <f t="shared" si="22"/>
        <v>347.22592390940906</v>
      </c>
      <c r="U16" s="39">
        <f t="shared" si="22"/>
        <v>347.22592390940906</v>
      </c>
    </row>
    <row r="17" spans="1:21" x14ac:dyDescent="0.25">
      <c r="A17" s="16" t="s">
        <v>121</v>
      </c>
      <c r="B17" s="17" t="s">
        <v>122</v>
      </c>
      <c r="C17" s="39">
        <f>'[7]5.3'!E17</f>
        <v>21253.591261529662</v>
      </c>
      <c r="D17" s="39">
        <f>'[7]5.3'!F17</f>
        <v>10626.795630764831</v>
      </c>
      <c r="E17" s="39">
        <f>'[7]5.3'!G17</f>
        <v>10626.795630764831</v>
      </c>
      <c r="F17" s="40">
        <f>'[7]5.3'!J17</f>
        <v>22252.510050821555</v>
      </c>
      <c r="G17" s="41">
        <f>'[1]5.3'!J17</f>
        <v>25316.31768135625</v>
      </c>
      <c r="H17" s="39">
        <f t="shared" ref="H17:I20" si="23">G17*1.04</f>
        <v>26328.970388610502</v>
      </c>
      <c r="I17" s="39">
        <f t="shared" si="23"/>
        <v>27382.129204154924</v>
      </c>
      <c r="J17" s="39">
        <f t="shared" ref="J17:K19" si="24">I17*1.04</f>
        <v>28477.414372321124</v>
      </c>
      <c r="K17" s="39">
        <f t="shared" si="24"/>
        <v>29616.51094721397</v>
      </c>
      <c r="L17" s="39">
        <f t="shared" ref="L17:U17" si="25">K17*1.04</f>
        <v>30801.171385102531</v>
      </c>
      <c r="M17" s="39">
        <f t="shared" si="25"/>
        <v>32033.218240506634</v>
      </c>
      <c r="N17" s="39">
        <f t="shared" si="25"/>
        <v>33314.546970126903</v>
      </c>
      <c r="O17" s="39">
        <f t="shared" si="25"/>
        <v>34647.128848931978</v>
      </c>
      <c r="P17" s="39">
        <f t="shared" si="25"/>
        <v>36033.014002889257</v>
      </c>
      <c r="Q17" s="39">
        <f t="shared" si="25"/>
        <v>37474.334563004828</v>
      </c>
      <c r="R17" s="39">
        <f t="shared" si="25"/>
        <v>38973.307945525019</v>
      </c>
      <c r="S17" s="39">
        <f t="shared" si="25"/>
        <v>40532.240263346022</v>
      </c>
      <c r="T17" s="39">
        <f t="shared" si="25"/>
        <v>42153.529873879866</v>
      </c>
      <c r="U17" s="39">
        <f t="shared" si="25"/>
        <v>43839.671068835065</v>
      </c>
    </row>
    <row r="18" spans="1:21" ht="15" customHeight="1" x14ac:dyDescent="0.25">
      <c r="A18" s="16" t="s">
        <v>123</v>
      </c>
      <c r="B18" s="17" t="s">
        <v>124</v>
      </c>
      <c r="C18" s="39">
        <f>'[7]5.3'!E18</f>
        <v>497.25</v>
      </c>
      <c r="D18" s="39">
        <f>'[7]5.3'!F18</f>
        <v>248.625</v>
      </c>
      <c r="E18" s="39">
        <f>'[7]5.3'!G18</f>
        <v>248.625</v>
      </c>
      <c r="F18" s="40">
        <f>'[7]5.3'!J18</f>
        <v>517.14</v>
      </c>
      <c r="G18" s="39">
        <f>'[9]5.3'!$L$18</f>
        <v>537.82560000000001</v>
      </c>
      <c r="H18" s="39">
        <f t="shared" si="23"/>
        <v>559.33862399999998</v>
      </c>
      <c r="I18" s="39">
        <f t="shared" si="23"/>
        <v>581.71216895999999</v>
      </c>
      <c r="J18" s="39">
        <f t="shared" si="24"/>
        <v>604.98065571840004</v>
      </c>
      <c r="K18" s="39">
        <f t="shared" si="24"/>
        <v>629.1798819471361</v>
      </c>
      <c r="L18" s="39">
        <f t="shared" ref="L18:U18" si="26">K18*1.04</f>
        <v>654.34707722502151</v>
      </c>
      <c r="M18" s="39">
        <f t="shared" si="26"/>
        <v>680.52096031402243</v>
      </c>
      <c r="N18" s="39">
        <f t="shared" si="26"/>
        <v>707.7417987265834</v>
      </c>
      <c r="O18" s="39">
        <f t="shared" si="26"/>
        <v>736.05147067564678</v>
      </c>
      <c r="P18" s="39">
        <f t="shared" si="26"/>
        <v>765.49352950267269</v>
      </c>
      <c r="Q18" s="39">
        <f t="shared" si="26"/>
        <v>796.11327068277967</v>
      </c>
      <c r="R18" s="39">
        <f t="shared" si="26"/>
        <v>827.95780151009092</v>
      </c>
      <c r="S18" s="39">
        <f t="shared" si="26"/>
        <v>861.07611357049461</v>
      </c>
      <c r="T18" s="39">
        <f t="shared" si="26"/>
        <v>895.51915811331446</v>
      </c>
      <c r="U18" s="39">
        <f t="shared" si="26"/>
        <v>931.33992443784712</v>
      </c>
    </row>
    <row r="19" spans="1:21" ht="15" customHeight="1" x14ac:dyDescent="0.25">
      <c r="A19" s="16" t="s">
        <v>125</v>
      </c>
      <c r="B19" s="17" t="s">
        <v>126</v>
      </c>
      <c r="C19" s="39">
        <f>'[7]5.3'!E19</f>
        <v>680.77485835030916</v>
      </c>
      <c r="D19" s="39">
        <f>'[7]5.3'!F19</f>
        <v>341.37652115366831</v>
      </c>
      <c r="E19" s="39">
        <f>'[7]5.3'!G19</f>
        <v>339.3983371966408</v>
      </c>
      <c r="F19" s="167">
        <f>'[7]5.3'!J19</f>
        <v>445.4645907881773</v>
      </c>
      <c r="G19" s="39">
        <f>'[1]5.3'!L19</f>
        <v>463.28317441970444</v>
      </c>
      <c r="H19" s="39">
        <f t="shared" si="23"/>
        <v>481.81450139649263</v>
      </c>
      <c r="I19" s="39">
        <f t="shared" si="23"/>
        <v>501.08708145235238</v>
      </c>
      <c r="J19" s="39">
        <f t="shared" si="24"/>
        <v>521.13056471044649</v>
      </c>
      <c r="K19" s="39">
        <f t="shared" si="24"/>
        <v>541.97578729886436</v>
      </c>
      <c r="L19" s="39">
        <f t="shared" ref="L19:U19" si="27">K19*1.04</f>
        <v>563.65481879081892</v>
      </c>
      <c r="M19" s="39">
        <f t="shared" si="27"/>
        <v>586.20101154245174</v>
      </c>
      <c r="N19" s="39">
        <f t="shared" si="27"/>
        <v>609.64905200414978</v>
      </c>
      <c r="O19" s="39">
        <f t="shared" si="27"/>
        <v>634.03501408431578</v>
      </c>
      <c r="P19" s="39">
        <f t="shared" si="27"/>
        <v>659.3964146476884</v>
      </c>
      <c r="Q19" s="39">
        <f t="shared" si="27"/>
        <v>685.77227123359592</v>
      </c>
      <c r="R19" s="39">
        <f t="shared" si="27"/>
        <v>713.2031620829398</v>
      </c>
      <c r="S19" s="39">
        <f t="shared" si="27"/>
        <v>741.73128856625738</v>
      </c>
      <c r="T19" s="39">
        <f t="shared" si="27"/>
        <v>771.40054010890765</v>
      </c>
      <c r="U19" s="39">
        <f t="shared" si="27"/>
        <v>802.25656171326398</v>
      </c>
    </row>
    <row r="20" spans="1:21" ht="15" customHeight="1" x14ac:dyDescent="0.25">
      <c r="A20" s="16" t="s">
        <v>127</v>
      </c>
      <c r="B20" s="17" t="s">
        <v>128</v>
      </c>
      <c r="C20" s="39">
        <f>'[7]5.3'!E20</f>
        <v>0</v>
      </c>
      <c r="D20" s="39">
        <f>'[7]5.3'!F20</f>
        <v>0</v>
      </c>
      <c r="E20" s="39">
        <f>'[7]5.3'!G20</f>
        <v>0</v>
      </c>
      <c r="F20" s="40">
        <f>'[7]5.3'!J20</f>
        <v>0</v>
      </c>
      <c r="G20" s="39">
        <f>821*1.047*1.04*98*12/1000</f>
        <v>1051.3092844799999</v>
      </c>
      <c r="H20" s="39">
        <f t="shared" si="23"/>
        <v>1093.3616558591998</v>
      </c>
      <c r="I20" s="39">
        <f t="shared" si="23"/>
        <v>1137.0961220935678</v>
      </c>
      <c r="J20" s="39">
        <f>I20*1.04</f>
        <v>1182.5799669773105</v>
      </c>
      <c r="K20" s="39">
        <f>J20*1.04</f>
        <v>1229.883165656403</v>
      </c>
      <c r="L20" s="39">
        <f t="shared" ref="L20:U20" si="28">K20*1.04</f>
        <v>1279.0784922826592</v>
      </c>
      <c r="M20" s="39">
        <f t="shared" si="28"/>
        <v>1330.2416319739657</v>
      </c>
      <c r="N20" s="39">
        <f t="shared" si="28"/>
        <v>1383.4512972529244</v>
      </c>
      <c r="O20" s="39">
        <f t="shared" si="28"/>
        <v>1438.7893491430414</v>
      </c>
      <c r="P20" s="39">
        <f t="shared" si="28"/>
        <v>1496.340923108763</v>
      </c>
      <c r="Q20" s="39">
        <f t="shared" si="28"/>
        <v>1556.1945600331137</v>
      </c>
      <c r="R20" s="39">
        <f t="shared" si="28"/>
        <v>1618.4423424344384</v>
      </c>
      <c r="S20" s="39">
        <f t="shared" si="28"/>
        <v>1683.180036131816</v>
      </c>
      <c r="T20" s="39">
        <f t="shared" si="28"/>
        <v>1750.5072375770887</v>
      </c>
      <c r="U20" s="39">
        <f t="shared" si="28"/>
        <v>1820.5275270801724</v>
      </c>
    </row>
    <row r="21" spans="1:21" ht="30" x14ac:dyDescent="0.25">
      <c r="A21" s="16" t="s">
        <v>129</v>
      </c>
      <c r="B21" s="17" t="s">
        <v>130</v>
      </c>
      <c r="C21" s="39">
        <f>'[7]5.3'!E21</f>
        <v>197.67567567567565</v>
      </c>
      <c r="D21" s="39">
        <f>'[7]5.3'!F21</f>
        <v>98.837837837837824</v>
      </c>
      <c r="E21" s="39">
        <f>'[7]5.3'!G21</f>
        <v>98.837837837837824</v>
      </c>
      <c r="F21" s="40">
        <f>'[7]5.3'!J21</f>
        <v>285.27567567567564</v>
      </c>
      <c r="G21" s="158">
        <f>'[10]свод мероприятий 05.06.2017'!$H$7</f>
        <v>3787.7851600000004</v>
      </c>
      <c r="H21" s="158">
        <f>'[10]свод мероприятий 05.06.2017'!$I$7</f>
        <v>5182.16843590799</v>
      </c>
      <c r="I21" s="158">
        <f>'[10]свод мероприятий 05.06.2017'!$J$7</f>
        <v>6160.5221805193141</v>
      </c>
      <c r="J21" s="158">
        <f>'[10]свод мероприятий 05.06.2017'!$K$7</f>
        <v>8039.4395640559969</v>
      </c>
      <c r="K21" s="158">
        <f>'[10]свод мероприятий 05.06.2017'!$L$7</f>
        <v>9866.857981565905</v>
      </c>
      <c r="L21" s="158">
        <f>'[10]свод мероприятий 05.06.2017'!$M$7</f>
        <v>12307.705260301631</v>
      </c>
      <c r="M21" s="158">
        <f>'[10]свод мероприятий 05.06.2017'!$N$7</f>
        <v>14926.884275288538</v>
      </c>
      <c r="N21" s="158">
        <f>'[10]свод мероприятий 05.06.2017'!$O$7</f>
        <v>17250.14893373449</v>
      </c>
      <c r="O21" s="158">
        <f>'[10]свод мероприятий 05.06.2017'!$P$7</f>
        <v>19059.20814376128</v>
      </c>
      <c r="P21" s="158">
        <f>'[10]свод мероприятий 05.06.2017'!$Q$7</f>
        <v>22774.499692883819</v>
      </c>
      <c r="Q21" s="158">
        <f>'[10]свод мероприятий 05.06.2017'!$R$7</f>
        <v>28880.410612431555</v>
      </c>
      <c r="R21" s="158">
        <f>'[10]свод мероприятий 05.06.2017'!$S$7</f>
        <v>30474.650767963431</v>
      </c>
      <c r="S21" s="158">
        <f>'[10]свод мероприятий 05.06.2017'!$T$7</f>
        <v>28172.576199033054</v>
      </c>
      <c r="T21" s="158">
        <f>'[10]свод мероприятий 05.06.2017'!$U$7</f>
        <v>27286.791268457069</v>
      </c>
      <c r="U21" s="158">
        <f>'[10]свод мероприятий 05.06.2017'!$V$7</f>
        <v>27151.04972850368</v>
      </c>
    </row>
    <row r="22" spans="1:21" x14ac:dyDescent="0.25">
      <c r="A22" s="16" t="s">
        <v>131</v>
      </c>
      <c r="B22" s="17" t="s">
        <v>132</v>
      </c>
      <c r="C22" s="39">
        <f>'[7]5.3'!E22</f>
        <v>0</v>
      </c>
      <c r="D22" s="39">
        <f>'[7]5.3'!F22</f>
        <v>0</v>
      </c>
      <c r="E22" s="39">
        <f>'[7]5.3'!G22</f>
        <v>0</v>
      </c>
      <c r="F22" s="40">
        <f>'[7]5.3'!J22</f>
        <v>0</v>
      </c>
      <c r="G22" s="39"/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</row>
    <row r="23" spans="1:21" ht="45" x14ac:dyDescent="0.25">
      <c r="A23" s="16" t="s">
        <v>133</v>
      </c>
      <c r="B23" s="17" t="s">
        <v>134</v>
      </c>
      <c r="C23" s="39">
        <f>'[7]5.3'!E23</f>
        <v>3046.5</v>
      </c>
      <c r="D23" s="39">
        <f>'[7]5.3'!F23</f>
        <v>3046.5</v>
      </c>
      <c r="E23" s="39">
        <f>'[7]5.3'!G23</f>
        <v>0</v>
      </c>
      <c r="F23" s="40">
        <f>'[7]5.3'!J23</f>
        <v>0</v>
      </c>
      <c r="G23" s="158">
        <f>'[1]5.3'!J23</f>
        <v>0</v>
      </c>
      <c r="H23" s="158">
        <v>0</v>
      </c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</row>
    <row r="24" spans="1:21" x14ac:dyDescent="0.25">
      <c r="A24" s="16"/>
      <c r="B24" s="17" t="s">
        <v>135</v>
      </c>
      <c r="C24" s="23">
        <f t="shared" ref="C24:K24" si="29">SUM(C10:C23)</f>
        <v>29523.556650940816</v>
      </c>
      <c r="D24" s="23">
        <f t="shared" si="29"/>
        <v>16286.017417448922</v>
      </c>
      <c r="E24" s="23">
        <f t="shared" si="29"/>
        <v>13237.539233491894</v>
      </c>
      <c r="F24" s="23">
        <f t="shared" si="29"/>
        <v>27824.088497285407</v>
      </c>
      <c r="G24" s="23">
        <f t="shared" si="29"/>
        <v>37628.460805818235</v>
      </c>
      <c r="H24" s="23">
        <f t="shared" si="29"/>
        <v>40117.593511336461</v>
      </c>
      <c r="I24" s="23">
        <f t="shared" si="29"/>
        <v>42234.486662742434</v>
      </c>
      <c r="J24" s="23">
        <f t="shared" si="29"/>
        <v>45297.485029345553</v>
      </c>
      <c r="K24" s="23">
        <f t="shared" si="29"/>
        <v>48356.347669244555</v>
      </c>
      <c r="L24" s="23">
        <f t="shared" ref="L24:U24" si="30">SUM(L10:L23)</f>
        <v>52077.896939264945</v>
      </c>
      <c r="M24" s="23">
        <f t="shared" si="30"/>
        <v>56029.006025187889</v>
      </c>
      <c r="N24" s="23">
        <f t="shared" si="30"/>
        <v>59737.477957407325</v>
      </c>
      <c r="O24" s="23">
        <f t="shared" si="30"/>
        <v>62987.152732158538</v>
      </c>
      <c r="P24" s="23">
        <f t="shared" si="30"/>
        <v>68200.684468594482</v>
      </c>
      <c r="Q24" s="23">
        <f t="shared" si="30"/>
        <v>75864.765182948147</v>
      </c>
      <c r="R24" s="23">
        <f t="shared" si="30"/>
        <v>79079.501925078192</v>
      </c>
      <c r="S24" s="23">
        <f t="shared" si="30"/>
        <v>78462.743806209925</v>
      </c>
      <c r="T24" s="23">
        <f t="shared" si="30"/>
        <v>79329.687983698532</v>
      </c>
      <c r="U24" s="23">
        <f t="shared" si="30"/>
        <v>81016.784716132301</v>
      </c>
    </row>
    <row r="25" spans="1:21" x14ac:dyDescent="0.25">
      <c r="A25" s="16" t="s">
        <v>77</v>
      </c>
      <c r="B25" s="17" t="s">
        <v>136</v>
      </c>
      <c r="C25" s="39">
        <f>'[7]5.3'!E25</f>
        <v>228.93049999999999</v>
      </c>
      <c r="D25" s="39">
        <f>'[7]5.3'!F25</f>
        <v>114.46525</v>
      </c>
      <c r="E25" s="39">
        <f>'[7]5.3'!G25</f>
        <v>114.46525</v>
      </c>
      <c r="F25" s="40">
        <f>'[7]5.3'!J25</f>
        <v>1559.3202781936495</v>
      </c>
      <c r="G25" s="23">
        <f>'5.9'!E13/0.8*0.2</f>
        <v>1721.5496928071288</v>
      </c>
      <c r="H25" s="23">
        <f>'5.9'!F13/0.8*0.2</f>
        <v>1775.1676961558596</v>
      </c>
      <c r="I25" s="23">
        <f>'5.9'!G13/0.8*0.2</f>
        <v>1830.584578571981</v>
      </c>
      <c r="J25" s="23">
        <f>'5.9'!H13/0.8*0.2</f>
        <v>1887.8625381306178</v>
      </c>
      <c r="K25" s="23">
        <f>'5.9'!I13/0.8*0.2</f>
        <v>1947.0659960105088</v>
      </c>
      <c r="L25" s="23">
        <f>'5.9'!J13/0.8*0.2</f>
        <v>2008.2616787790166</v>
      </c>
      <c r="M25" s="23">
        <f>'5.9'!K13/0.8*0.2</f>
        <v>2071.5187038319941</v>
      </c>
      <c r="N25" s="23">
        <f>'5.9'!L13/0.8*0.2</f>
        <v>2136.9086681136655</v>
      </c>
      <c r="O25" s="23">
        <f>'5.9'!M13/0.8*0.2</f>
        <v>2204.5057402467887</v>
      </c>
      <c r="P25" s="23">
        <f>'5.9'!N13/0.8*0.2</f>
        <v>2274.3867562087248</v>
      </c>
      <c r="Q25" s="23">
        <f>'5.9'!O13/0.8*0.2</f>
        <v>2346.6313186945949</v>
      </c>
      <c r="R25" s="23">
        <f>'5.9'!P13/0.8*0.2</f>
        <v>2421.3219003145041</v>
      </c>
      <c r="S25" s="23">
        <f>'5.9'!Q13/0.8*0.2</f>
        <v>2498.5439507778901</v>
      </c>
      <c r="T25" s="23">
        <f>'5.9'!R13/0.8*0.2</f>
        <v>2578.3860082242913</v>
      </c>
      <c r="U25" s="23">
        <f>'5.9'!S13/0.8*0.2</f>
        <v>2660.939814866485</v>
      </c>
    </row>
    <row r="26" spans="1:21" ht="64.5" customHeight="1" x14ac:dyDescent="0.25">
      <c r="A26" s="16" t="s">
        <v>79</v>
      </c>
      <c r="B26" s="17" t="s">
        <v>137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1:21" ht="15" customHeight="1" x14ac:dyDescent="0.25">
      <c r="A27" s="16" t="s">
        <v>87</v>
      </c>
      <c r="B27" s="17" t="s">
        <v>138</v>
      </c>
      <c r="C27" s="43">
        <f t="shared" ref="C27:K27" si="31">C24+C25</f>
        <v>29752.487150940815</v>
      </c>
      <c r="D27" s="23">
        <f t="shared" si="31"/>
        <v>16400.482667448923</v>
      </c>
      <c r="E27" s="23">
        <f t="shared" si="31"/>
        <v>13352.004483491894</v>
      </c>
      <c r="F27" s="23">
        <f t="shared" si="31"/>
        <v>29383.408775479056</v>
      </c>
      <c r="G27" s="23">
        <f t="shared" si="31"/>
        <v>39350.010498625365</v>
      </c>
      <c r="H27" s="23">
        <f t="shared" si="31"/>
        <v>41892.761207492324</v>
      </c>
      <c r="I27" s="23">
        <f t="shared" si="31"/>
        <v>44065.071241314414</v>
      </c>
      <c r="J27" s="23">
        <f t="shared" si="31"/>
        <v>47185.347567476172</v>
      </c>
      <c r="K27" s="23">
        <f t="shared" si="31"/>
        <v>50303.413665255066</v>
      </c>
      <c r="L27" s="23">
        <f t="shared" ref="L27:U27" si="32">L24+L25</f>
        <v>54086.158618043963</v>
      </c>
      <c r="M27" s="23">
        <f t="shared" si="32"/>
        <v>58100.524729019882</v>
      </c>
      <c r="N27" s="23">
        <f t="shared" si="32"/>
        <v>61874.386625520994</v>
      </c>
      <c r="O27" s="23">
        <f t="shared" si="32"/>
        <v>65191.658472405325</v>
      </c>
      <c r="P27" s="23">
        <f t="shared" si="32"/>
        <v>70475.071224803207</v>
      </c>
      <c r="Q27" s="23">
        <f t="shared" si="32"/>
        <v>78211.396501642739</v>
      </c>
      <c r="R27" s="23">
        <f t="shared" si="32"/>
        <v>81500.823825392697</v>
      </c>
      <c r="S27" s="23">
        <f t="shared" si="32"/>
        <v>80961.287756987818</v>
      </c>
      <c r="T27" s="23">
        <f t="shared" si="32"/>
        <v>81908.073991922822</v>
      </c>
      <c r="U27" s="23">
        <f t="shared" si="32"/>
        <v>83677.724530998792</v>
      </c>
    </row>
    <row r="28" spans="1:21" ht="15" customHeight="1" x14ac:dyDescent="0.25">
      <c r="A28" s="25"/>
      <c r="B28" s="26"/>
      <c r="C28" s="162">
        <f>'5.3 (2)'!C27+'5.3 (3)'!C27</f>
        <v>29752.487150940811</v>
      </c>
      <c r="D28" s="28"/>
      <c r="E28" s="28"/>
      <c r="F28" s="163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</row>
    <row r="29" spans="1:21" ht="15" customHeight="1" x14ac:dyDescent="0.25">
      <c r="A29" s="25"/>
      <c r="B29" s="29"/>
      <c r="C29" s="162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</row>
    <row r="30" spans="1:21" s="117" customFormat="1" ht="12.75" x14ac:dyDescent="0.2">
      <c r="B30" s="118"/>
      <c r="D30" s="119"/>
      <c r="E30" s="120"/>
      <c r="F30" s="120">
        <v>2017</v>
      </c>
      <c r="G30" s="120">
        <v>2018</v>
      </c>
      <c r="H30" s="120">
        <v>2019</v>
      </c>
      <c r="I30" s="120">
        <v>2020</v>
      </c>
      <c r="J30" s="120">
        <v>2021</v>
      </c>
      <c r="K30" s="120">
        <v>2022</v>
      </c>
      <c r="L30" s="120">
        <v>2023</v>
      </c>
      <c r="M30" s="120">
        <v>2024</v>
      </c>
      <c r="N30" s="120">
        <v>2025</v>
      </c>
      <c r="O30" s="120">
        <v>2026</v>
      </c>
      <c r="P30" s="120">
        <v>2027</v>
      </c>
      <c r="Q30" s="120">
        <v>2028</v>
      </c>
      <c r="R30" s="120">
        <v>2029</v>
      </c>
      <c r="S30" s="120">
        <v>2030</v>
      </c>
      <c r="T30" s="120">
        <v>2031</v>
      </c>
      <c r="U30" s="120">
        <v>2032</v>
      </c>
    </row>
    <row r="31" spans="1:21" s="117" customFormat="1" ht="12.75" x14ac:dyDescent="0.2">
      <c r="B31" s="119"/>
      <c r="C31" s="119"/>
      <c r="D31" s="121" t="s">
        <v>136</v>
      </c>
      <c r="E31" s="122">
        <f>C25</f>
        <v>228.93049999999999</v>
      </c>
      <c r="F31" s="122">
        <f>F25</f>
        <v>1559.3202781936495</v>
      </c>
      <c r="G31" s="122">
        <f>G25</f>
        <v>1721.5496928071288</v>
      </c>
      <c r="H31" s="122">
        <f>H25</f>
        <v>1775.1676961558596</v>
      </c>
      <c r="I31" s="122">
        <f t="shared" ref="I31:U31" si="33">I25</f>
        <v>1830.584578571981</v>
      </c>
      <c r="J31" s="122">
        <f t="shared" si="33"/>
        <v>1887.8625381306178</v>
      </c>
      <c r="K31" s="122">
        <f t="shared" si="33"/>
        <v>1947.0659960105088</v>
      </c>
      <c r="L31" s="122">
        <f t="shared" si="33"/>
        <v>2008.2616787790166</v>
      </c>
      <c r="M31" s="122">
        <f t="shared" si="33"/>
        <v>2071.5187038319941</v>
      </c>
      <c r="N31" s="122">
        <f t="shared" si="33"/>
        <v>2136.9086681136655</v>
      </c>
      <c r="O31" s="122">
        <f t="shared" si="33"/>
        <v>2204.5057402467887</v>
      </c>
      <c r="P31" s="122">
        <f t="shared" si="33"/>
        <v>2274.3867562087248</v>
      </c>
      <c r="Q31" s="122">
        <f t="shared" si="33"/>
        <v>2346.6313186945949</v>
      </c>
      <c r="R31" s="122">
        <f t="shared" si="33"/>
        <v>2421.3219003145041</v>
      </c>
      <c r="S31" s="122">
        <f t="shared" si="33"/>
        <v>2498.5439507778901</v>
      </c>
      <c r="T31" s="122">
        <f t="shared" si="33"/>
        <v>2578.3860082242913</v>
      </c>
      <c r="U31" s="122">
        <f t="shared" si="33"/>
        <v>2660.939814866485</v>
      </c>
    </row>
    <row r="32" spans="1:21" s="117" customFormat="1" ht="12.75" x14ac:dyDescent="0.2">
      <c r="B32" s="119"/>
      <c r="C32" s="119"/>
      <c r="D32" s="123" t="s">
        <v>177</v>
      </c>
      <c r="E32" s="122">
        <f t="shared" ref="E32" si="34">SUM(E38,E36,E40)</f>
        <v>0</v>
      </c>
      <c r="F32" s="122">
        <f>'5.9'!D13</f>
        <v>6237.2811127745981</v>
      </c>
      <c r="G32" s="122">
        <f>SUM(G38,G36,G40)</f>
        <v>21980.939950878004</v>
      </c>
      <c r="H32" s="122">
        <f t="shared" ref="H32:U32" si="35">SUM(H38,H36,H40)</f>
        <v>24558.571648344139</v>
      </c>
      <c r="I32" s="122">
        <f t="shared" si="35"/>
        <v>25725.228043498955</v>
      </c>
      <c r="J32" s="122">
        <f t="shared" si="35"/>
        <v>23601.188249370265</v>
      </c>
      <c r="K32" s="122">
        <f t="shared" si="35"/>
        <v>21242.953074909368</v>
      </c>
      <c r="L32" s="122">
        <f t="shared" si="35"/>
        <v>19289.491937928862</v>
      </c>
      <c r="M32" s="122">
        <f t="shared" si="35"/>
        <v>16274.860634094015</v>
      </c>
      <c r="N32" s="122">
        <f t="shared" si="35"/>
        <v>14779.437734962405</v>
      </c>
      <c r="O32" s="122">
        <f t="shared" si="35"/>
        <v>10256.812310130197</v>
      </c>
      <c r="P32" s="122">
        <f>SUM(P38,P36,P40)</f>
        <v>10593.887947943662</v>
      </c>
      <c r="Q32" s="122">
        <f t="shared" si="35"/>
        <v>10942.719834811494</v>
      </c>
      <c r="R32" s="122">
        <f t="shared" si="35"/>
        <v>11303.729943692455</v>
      </c>
      <c r="S32" s="122">
        <f t="shared" si="35"/>
        <v>13404.229159852941</v>
      </c>
      <c r="T32" s="122">
        <f t="shared" si="35"/>
        <v>24330.206119762232</v>
      </c>
      <c r="U32" s="122">
        <f t="shared" si="35"/>
        <v>23164.291216068836</v>
      </c>
    </row>
    <row r="33" spans="2:21" s="117" customFormat="1" ht="12.75" x14ac:dyDescent="0.2">
      <c r="B33" s="119"/>
      <c r="C33" s="119"/>
      <c r="D33" s="123" t="s">
        <v>178</v>
      </c>
      <c r="E33" s="124"/>
    </row>
    <row r="34" spans="2:21" s="117" customFormat="1" ht="12.75" x14ac:dyDescent="0.2">
      <c r="B34" s="119"/>
      <c r="C34" s="119"/>
      <c r="D34" s="123" t="s">
        <v>179</v>
      </c>
      <c r="E34" s="125"/>
      <c r="F34" s="126"/>
      <c r="G34" s="126">
        <f>G18</f>
        <v>537.82560000000001</v>
      </c>
      <c r="H34" s="126">
        <f t="shared" ref="H34:U34" si="36">H18</f>
        <v>559.33862399999998</v>
      </c>
      <c r="I34" s="126">
        <f t="shared" si="36"/>
        <v>581.71216895999999</v>
      </c>
      <c r="J34" s="126">
        <f t="shared" si="36"/>
        <v>604.98065571840004</v>
      </c>
      <c r="K34" s="126">
        <f t="shared" si="36"/>
        <v>629.1798819471361</v>
      </c>
      <c r="L34" s="126">
        <f t="shared" si="36"/>
        <v>654.34707722502151</v>
      </c>
      <c r="M34" s="126">
        <f t="shared" si="36"/>
        <v>680.52096031402243</v>
      </c>
      <c r="N34" s="126">
        <f t="shared" si="36"/>
        <v>707.7417987265834</v>
      </c>
      <c r="O34" s="126">
        <f t="shared" si="36"/>
        <v>736.05147067564678</v>
      </c>
      <c r="P34" s="126">
        <f t="shared" si="36"/>
        <v>765.49352950267269</v>
      </c>
      <c r="Q34" s="126">
        <f t="shared" si="36"/>
        <v>796.11327068277967</v>
      </c>
      <c r="R34" s="126">
        <f t="shared" si="36"/>
        <v>827.95780151009092</v>
      </c>
      <c r="S34" s="126">
        <f t="shared" si="36"/>
        <v>861.07611357049461</v>
      </c>
      <c r="T34" s="126">
        <f t="shared" si="36"/>
        <v>895.51915811331446</v>
      </c>
      <c r="U34" s="126">
        <f t="shared" si="36"/>
        <v>931.33992443784712</v>
      </c>
    </row>
    <row r="35" spans="2:21" s="117" customFormat="1" ht="12.75" x14ac:dyDescent="0.2">
      <c r="B35" s="119"/>
      <c r="C35" s="119"/>
      <c r="D35" s="123"/>
    </row>
    <row r="36" spans="2:21" s="117" customFormat="1" ht="12.75" x14ac:dyDescent="0.2">
      <c r="B36" s="127"/>
      <c r="C36" s="127"/>
      <c r="D36" s="128" t="s">
        <v>180</v>
      </c>
      <c r="F36" s="124"/>
      <c r="G36" s="184">
        <f>'[11]свод мероприятий 05.06.2017'!H26+'[11]свод мероприятий 05.06.2017'!H143</f>
        <v>14043.431895169491</v>
      </c>
      <c r="H36" s="184">
        <f>'[11]свод мероприятий 05.06.2017'!I26+'[11]свод мероприятий 05.06.2017'!I143</f>
        <v>16364.5392078615</v>
      </c>
      <c r="I36" s="184">
        <f>'[11]свод мероприятий 05.06.2017'!J26+'[11]свод мероприятий 05.06.2017'!J143</f>
        <v>17265.793607117463</v>
      </c>
      <c r="J36" s="184">
        <f>'[11]свод мероприятий 05.06.2017'!K26+'[11]свод мероприятий 05.06.2017'!K143</f>
        <v>14867.15812987048</v>
      </c>
      <c r="K36" s="184">
        <f>'[11]свод мероприятий 05.06.2017'!L26+'[11]свод мероприятий 05.06.2017'!L143</f>
        <v>12224.805925210931</v>
      </c>
      <c r="L36" s="184">
        <f>'[11]свод мероприятий 05.06.2017'!M26+'[11]свод мероприятий 05.06.2017'!M143</f>
        <v>9977.3667305301387</v>
      </c>
      <c r="M36" s="184">
        <f>'[11]свод мероприятий 05.06.2017'!N26+'[11]свод мероприятий 05.06.2017'!N143</f>
        <v>6658.5441867920727</v>
      </c>
      <c r="N36" s="184">
        <f>'[11]свод мероприятий 05.06.2017'!O26+'[11]свод мероприятий 05.06.2017'!O143</f>
        <v>4848.3517652548189</v>
      </c>
      <c r="O36" s="184">
        <f>'[11]свод мероприятий 05.06.2017'!P26+'[11]свод мероприятий 05.06.2017'!P143</f>
        <v>0</v>
      </c>
      <c r="P36" s="184">
        <f>'[11]свод мероприятий 05.06.2017'!Q26+'[11]свод мероприятий 05.06.2017'!Q143</f>
        <v>0</v>
      </c>
      <c r="Q36" s="184">
        <f>'[11]свод мероприятий 05.06.2017'!R26+'[11]свод мероприятий 05.06.2017'!R143</f>
        <v>0</v>
      </c>
      <c r="R36" s="184">
        <f>'[11]свод мероприятий 05.06.2017'!S26+'[11]свод мероприятий 05.06.2017'!S143</f>
        <v>0</v>
      </c>
      <c r="S36" s="184">
        <f>'[11]свод мероприятий 05.06.2017'!T26+'[11]свод мероприятий 05.06.2017'!T143</f>
        <v>1726.873320609564</v>
      </c>
      <c r="T36" s="184">
        <f>'[11]свод мероприятий 05.06.2017'!U26+'[11]свод мероприятий 05.06.2017'!U143</f>
        <v>12266.154849287977</v>
      </c>
      <c r="U36" s="184">
        <f>'[11]свод мероприятий 05.06.2017'!V26+'[11]свод мероприятий 05.06.2017'!V143</f>
        <v>10700.004429522725</v>
      </c>
    </row>
    <row r="37" spans="2:21" s="117" customFormat="1" ht="12.75" x14ac:dyDescent="0.2">
      <c r="B37" s="127"/>
      <c r="C37" s="127"/>
      <c r="D37" s="128" t="s">
        <v>181</v>
      </c>
      <c r="G37" s="182">
        <f>'[11]свод мероприятий 05.06.2017'!H139+'[11]свод мероприятий 05.06.2017'!H22</f>
        <v>3787.7851600000004</v>
      </c>
      <c r="H37" s="124">
        <f>'[11]свод мероприятий 05.06.2017'!I139+'[11]свод мероприятий 05.06.2017'!I22</f>
        <v>5182.1684359079909</v>
      </c>
      <c r="I37" s="124">
        <f>'[11]свод мероприятий 05.06.2017'!J139+'[11]свод мероприятий 05.06.2017'!J22</f>
        <v>6160.5221805193132</v>
      </c>
      <c r="J37" s="124">
        <f>'[11]свод мероприятий 05.06.2017'!K139+'[11]свод мероприятий 05.06.2017'!K22</f>
        <v>8039.4395640559969</v>
      </c>
      <c r="K37" s="124">
        <f>'[11]свод мероприятий 05.06.2017'!L139+'[11]свод мероприятий 05.06.2017'!L22</f>
        <v>9866.857981565905</v>
      </c>
      <c r="L37" s="124">
        <f>'[11]свод мероприятий 05.06.2017'!M139+'[11]свод мероприятий 05.06.2017'!M22</f>
        <v>12307.705260301633</v>
      </c>
      <c r="M37" s="124">
        <f>'[11]свод мероприятий 05.06.2017'!N139+'[11]свод мероприятий 05.06.2017'!N22</f>
        <v>14926.884275288538</v>
      </c>
      <c r="N37" s="124">
        <f>'[11]свод мероприятий 05.06.2017'!O139+'[11]свод мероприятий 05.06.2017'!O22</f>
        <v>17250.14893373449</v>
      </c>
      <c r="O37" s="124">
        <f>'[11]свод мероприятий 05.06.2017'!P139+'[11]свод мероприятий 05.06.2017'!P22</f>
        <v>19059.20814376128</v>
      </c>
      <c r="P37" s="124">
        <f>'[11]свод мероприятий 05.06.2017'!Q139+'[11]свод мероприятий 05.06.2017'!Q22</f>
        <v>22774.499692883819</v>
      </c>
      <c r="Q37" s="124">
        <f>'[11]свод мероприятий 05.06.2017'!R139+'[11]свод мероприятий 05.06.2017'!R22</f>
        <v>28880.410612431551</v>
      </c>
      <c r="R37" s="124">
        <f>'[11]свод мероприятий 05.06.2017'!S139+'[11]свод мероприятий 05.06.2017'!S22</f>
        <v>30474.650767963431</v>
      </c>
      <c r="S37" s="124">
        <f>'[11]свод мероприятий 05.06.2017'!T139+'[11]свод мероприятий 05.06.2017'!T22</f>
        <v>28172.576199033054</v>
      </c>
      <c r="T37" s="124">
        <f>'[11]свод мероприятий 05.06.2017'!U139+'[11]свод мероприятий 05.06.2017'!U22</f>
        <v>27286.791268457069</v>
      </c>
      <c r="U37" s="124">
        <f>'[11]свод мероприятий 05.06.2017'!V139+'[11]свод мероприятий 05.06.2017'!V22</f>
        <v>27151.04972850368</v>
      </c>
    </row>
    <row r="38" spans="2:21" s="117" customFormat="1" ht="12.75" x14ac:dyDescent="0.2">
      <c r="B38" s="127"/>
      <c r="C38" s="127"/>
      <c r="D38" s="128" t="s">
        <v>182</v>
      </c>
      <c r="F38" s="129">
        <v>0</v>
      </c>
      <c r="G38" s="135">
        <f>G20</f>
        <v>1051.3092844799999</v>
      </c>
      <c r="H38" s="135">
        <f t="shared" ref="H38:U38" si="37">H20</f>
        <v>1093.3616558591998</v>
      </c>
      <c r="I38" s="135">
        <f t="shared" si="37"/>
        <v>1137.0961220935678</v>
      </c>
      <c r="J38" s="135">
        <f t="shared" si="37"/>
        <v>1182.5799669773105</v>
      </c>
      <c r="K38" s="135">
        <f t="shared" si="37"/>
        <v>1229.883165656403</v>
      </c>
      <c r="L38" s="135">
        <f t="shared" si="37"/>
        <v>1279.0784922826592</v>
      </c>
      <c r="M38" s="135">
        <f t="shared" si="37"/>
        <v>1330.2416319739657</v>
      </c>
      <c r="N38" s="135">
        <f t="shared" si="37"/>
        <v>1383.4512972529244</v>
      </c>
      <c r="O38" s="135">
        <f t="shared" si="37"/>
        <v>1438.7893491430414</v>
      </c>
      <c r="P38" s="135">
        <f t="shared" si="37"/>
        <v>1496.340923108763</v>
      </c>
      <c r="Q38" s="135">
        <f t="shared" si="37"/>
        <v>1556.1945600331137</v>
      </c>
      <c r="R38" s="135">
        <f t="shared" si="37"/>
        <v>1618.4423424344384</v>
      </c>
      <c r="S38" s="135">
        <f t="shared" si="37"/>
        <v>1683.180036131816</v>
      </c>
      <c r="T38" s="135">
        <f t="shared" si="37"/>
        <v>1750.5072375770887</v>
      </c>
      <c r="U38" s="135">
        <f t="shared" si="37"/>
        <v>1820.5275270801724</v>
      </c>
    </row>
    <row r="39" spans="2:21" s="117" customFormat="1" ht="12.75" x14ac:dyDescent="0.2">
      <c r="B39" s="123"/>
      <c r="C39" s="123"/>
      <c r="D39" s="119"/>
    </row>
    <row r="40" spans="2:21" s="117" customFormat="1" ht="12.75" x14ac:dyDescent="0.2">
      <c r="B40" s="119"/>
      <c r="C40" s="119"/>
      <c r="D40" s="130" t="s">
        <v>183</v>
      </c>
      <c r="E40" s="131"/>
      <c r="F40" s="131">
        <f>'5.9'!D13</f>
        <v>6237.2811127745981</v>
      </c>
      <c r="G40" s="131">
        <f>'5.9'!E13</f>
        <v>6886.1987712285154</v>
      </c>
      <c r="H40" s="131">
        <f>'5.9'!F13</f>
        <v>7100.6707846234385</v>
      </c>
      <c r="I40" s="131">
        <f>'5.9'!G13</f>
        <v>7322.3383142879238</v>
      </c>
      <c r="J40" s="131">
        <f>'5.9'!H13</f>
        <v>7551.4501525224714</v>
      </c>
      <c r="K40" s="131">
        <f>'5.9'!I13</f>
        <v>7788.2639840420352</v>
      </c>
      <c r="L40" s="131">
        <f>'5.9'!J13</f>
        <v>8033.0467151160665</v>
      </c>
      <c r="M40" s="131">
        <f>'5.9'!K13</f>
        <v>8286.0748153279765</v>
      </c>
      <c r="N40" s="131">
        <f>'5.9'!L13</f>
        <v>8547.634672454662</v>
      </c>
      <c r="O40" s="131">
        <f>'5.9'!M13</f>
        <v>8818.0229609871549</v>
      </c>
      <c r="P40" s="131">
        <f>'5.9'!N13</f>
        <v>9097.5470248348993</v>
      </c>
      <c r="Q40" s="131">
        <f>'5.9'!O13</f>
        <v>9386.5252747783798</v>
      </c>
      <c r="R40" s="131">
        <f>'5.9'!P13</f>
        <v>9685.2876012580164</v>
      </c>
      <c r="S40" s="131">
        <f>'5.9'!Q13</f>
        <v>9994.1758031115605</v>
      </c>
      <c r="T40" s="131">
        <f>'5.9'!R13</f>
        <v>10313.544032897165</v>
      </c>
      <c r="U40" s="131">
        <f>'5.9'!S13</f>
        <v>10643.75925946594</v>
      </c>
    </row>
    <row r="41" spans="2:21" s="117" customFormat="1" ht="12.75" x14ac:dyDescent="0.2">
      <c r="B41" s="119"/>
      <c r="C41" s="119"/>
      <c r="D41" s="119" t="s">
        <v>184</v>
      </c>
      <c r="E41" s="132">
        <f t="shared" ref="E41:U41" si="38">E32-E40</f>
        <v>0</v>
      </c>
      <c r="F41" s="132">
        <f>F32-F40</f>
        <v>0</v>
      </c>
      <c r="G41" s="132">
        <f>G32-G40</f>
        <v>15094.741179649489</v>
      </c>
      <c r="H41" s="132">
        <f>H32-H40</f>
        <v>17457.900863720701</v>
      </c>
      <c r="I41" s="132">
        <f>I32-I40</f>
        <v>18402.88972921103</v>
      </c>
      <c r="J41" s="132">
        <f t="shared" si="38"/>
        <v>16049.738096847794</v>
      </c>
      <c r="K41" s="132">
        <f t="shared" si="38"/>
        <v>13454.689090867334</v>
      </c>
      <c r="L41" s="132">
        <f t="shared" si="38"/>
        <v>11256.445222812796</v>
      </c>
      <c r="M41" s="132">
        <f t="shared" si="38"/>
        <v>7988.7858187660386</v>
      </c>
      <c r="N41" s="132">
        <f t="shared" si="38"/>
        <v>6231.8030625077427</v>
      </c>
      <c r="O41" s="132">
        <f t="shared" si="38"/>
        <v>1438.7893491430423</v>
      </c>
      <c r="P41" s="132">
        <f t="shared" si="38"/>
        <v>1496.3409231087626</v>
      </c>
      <c r="Q41" s="132">
        <f t="shared" si="38"/>
        <v>1556.1945600331146</v>
      </c>
      <c r="R41" s="132">
        <f t="shared" si="38"/>
        <v>1618.4423424344386</v>
      </c>
      <c r="S41" s="132">
        <f t="shared" si="38"/>
        <v>3410.0533567413804</v>
      </c>
      <c r="T41" s="132">
        <f t="shared" si="38"/>
        <v>14016.662086865066</v>
      </c>
      <c r="U41" s="132">
        <f t="shared" si="38"/>
        <v>12520.531956602896</v>
      </c>
    </row>
    <row r="42" spans="2:21" s="117" customFormat="1" ht="12.75" x14ac:dyDescent="0.2">
      <c r="B42" s="119"/>
      <c r="C42" s="205" t="s">
        <v>185</v>
      </c>
      <c r="D42" s="205"/>
      <c r="E42" s="119"/>
      <c r="F42" s="136">
        <f>('5.2'!E16+'5.3'!F24+'5.4'!F15)*0.07</f>
        <v>16587.144284822079</v>
      </c>
      <c r="G42" s="136">
        <f>('5.2'!F16+'5.3'!G24+'5.4'!G15)*0.07</f>
        <v>18062.183630129795</v>
      </c>
      <c r="H42" s="136">
        <f>('5.2'!G16+'5.3'!H24+'5.4'!H15)*0.07</f>
        <v>18698.518900820887</v>
      </c>
      <c r="I42" s="136">
        <f>('5.2'!H16+'5.3'!I24+'5.4'!I15)*0.07</f>
        <v>19347.434881355253</v>
      </c>
      <c r="J42" s="136">
        <f>('5.2'!I16+'5.3'!J24+'5.4'!J15)*0.07</f>
        <v>20146.312659279822</v>
      </c>
      <c r="K42" s="136">
        <f>('5.2'!J16+'5.3'!K24+'5.4'!K15)*0.07</f>
        <v>20966.23217968348</v>
      </c>
      <c r="L42" s="136">
        <f>('5.2'!K16+'5.3'!L24+'5.4'!L15)*0.07</f>
        <v>21854.666614431226</v>
      </c>
      <c r="M42" s="136">
        <f>('5.2'!L16+'5.3'!M24+'5.4'!M15)*0.07</f>
        <v>22782.12295957889</v>
      </c>
      <c r="N42" s="136">
        <f>('5.2'!M16+'5.3'!N24+'5.4'!N15)*0.07</f>
        <v>23716.404738401448</v>
      </c>
      <c r="O42" s="136">
        <f>('5.2'!N16+'5.3'!O24+'5.4'!O15)*0.07</f>
        <v>24643.270717912954</v>
      </c>
      <c r="P42" s="136">
        <f>('5.2'!O16+'5.3'!P24+'5.4'!P15)*0.07</f>
        <v>25733.230575837079</v>
      </c>
      <c r="Q42" s="136">
        <f>('5.2'!P16+'5.3'!Q24+'5.4'!Q15)*0.07</f>
        <v>27021.311880628946</v>
      </c>
      <c r="R42" s="136">
        <f>('5.2'!Q16+'5.3'!R24+'5.4'!R15)*0.07</f>
        <v>28025.517858710431</v>
      </c>
      <c r="S42" s="136">
        <f>('5.2'!R16+'5.3'!S24+'5.4'!S15)*0.07</f>
        <v>28790.131708007935</v>
      </c>
      <c r="T42" s="136">
        <f>('5.2'!S16+'5.3'!T24+'5.4'!T15)*0.07</f>
        <v>29688.290494556244</v>
      </c>
      <c r="U42" s="136">
        <f>('5.2'!T16+'5.3'!U24+'5.4'!U15)*0.07</f>
        <v>30674.660042344116</v>
      </c>
    </row>
    <row r="43" spans="2:21" s="117" customFormat="1" ht="12.75" x14ac:dyDescent="0.2">
      <c r="B43" s="119"/>
      <c r="C43" s="119"/>
      <c r="D43" s="119" t="s">
        <v>186</v>
      </c>
      <c r="E43" s="119"/>
      <c r="F43" s="133">
        <f>F41/('5.9'!D21-'5.3'!F40)</f>
        <v>0</v>
      </c>
      <c r="G43" s="133">
        <f>G41/('5.9'!E21-'5.3'!G40)</f>
        <v>5.8679117008279477E-2</v>
      </c>
      <c r="H43" s="133">
        <f>H41/('5.9'!F21-'5.3'!H40)</f>
        <v>6.5560758097855096E-2</v>
      </c>
      <c r="I43" s="133">
        <f>I41/('5.9'!G21-'5.3'!I40)</f>
        <v>6.679644255726068E-2</v>
      </c>
      <c r="J43" s="133">
        <f>J41/('5.9'!H21-'5.3'!J40)</f>
        <v>5.5948119422450919E-2</v>
      </c>
      <c r="K43" s="133">
        <f>K41/('5.9'!I21-'5.3'!K40)</f>
        <v>4.5070166892233789E-2</v>
      </c>
      <c r="L43" s="133">
        <f>L41/('5.9'!J21-'5.3'!L40)</f>
        <v>3.61753694909214E-2</v>
      </c>
      <c r="M43" s="133">
        <f>M41/('5.9'!K21-'5.3'!M40)</f>
        <v>2.4629859301006491E-2</v>
      </c>
      <c r="N43" s="133">
        <f>N41/('5.9'!L21-'5.3'!N40)</f>
        <v>1.8457005782350707E-2</v>
      </c>
      <c r="O43" s="133">
        <f>O41/('5.9'!M21-'5.3'!O40)</f>
        <v>4.1012732735134123E-3</v>
      </c>
      <c r="P43" s="133">
        <f>P41/('5.9'!N21-'5.3'!P40)</f>
        <v>4.0848075815230122E-3</v>
      </c>
      <c r="Q43" s="133">
        <f>Q41/('5.9'!O21-'5.3'!Q40)</f>
        <v>4.0457516975863569E-3</v>
      </c>
      <c r="R43" s="133">
        <f>R41/('5.9'!P21-'5.3'!R40)</f>
        <v>4.0570508591979571E-3</v>
      </c>
      <c r="S43" s="133">
        <f>S41/('5.9'!Q21-'5.3'!S40)</f>
        <v>8.3219413582049616E-3</v>
      </c>
      <c r="T43" s="133">
        <f>T41/('5.9'!R21-'5.3'!T40)</f>
        <v>3.3174238524595855E-2</v>
      </c>
      <c r="U43" s="133">
        <f>U41/('5.9'!S21-'5.3'!U40)</f>
        <v>2.8682423747362056E-2</v>
      </c>
    </row>
    <row r="44" spans="2:21" x14ac:dyDescent="0.25">
      <c r="G44" s="44"/>
    </row>
    <row r="47" spans="2:21" x14ac:dyDescent="0.25">
      <c r="F47" s="44">
        <f>'5.3 (2)'!F27+'5.3 (3)'!F27</f>
        <v>29383.408775479056</v>
      </c>
      <c r="G47" s="44">
        <f>'5.3 (2)'!G27+'5.3 (3)'!G27</f>
        <v>32681.662876018658</v>
      </c>
      <c r="H47" s="44">
        <f>'5.3 (2)'!H27+'5.3 (3)'!H27</f>
        <v>36755.934491329986</v>
      </c>
      <c r="I47" s="44">
        <f>'5.3 (2)'!I27+'5.3 (3)'!I27</f>
        <v>40317.131719116231</v>
      </c>
      <c r="J47" s="44">
        <f>'5.3 (2)'!J27+'5.3 (3)'!J27</f>
        <v>42997.849783587932</v>
      </c>
      <c r="K47" s="44">
        <f>'5.3 (2)'!K27+'5.3 (3)'!K27</f>
        <v>45611.815556498899</v>
      </c>
      <c r="L47" s="44">
        <f>'5.3 (2)'!L27+'5.3 (3)'!L27</f>
        <v>48735.430010941884</v>
      </c>
      <c r="M47" s="44">
        <f>'5.3 (2)'!M27+'5.3 (3)'!M27</f>
        <v>51818.909936981538</v>
      </c>
      <c r="N47" s="44">
        <f>'5.3 (2)'!N27+'5.3 (3)'!N27</f>
        <v>54284.975789556236</v>
      </c>
      <c r="O47" s="44">
        <f>'5.3 (2)'!O27+'5.3 (3)'!O27</f>
        <v>56280.680462132324</v>
      </c>
      <c r="P47" s="44">
        <f>'5.3 (2)'!P27+'5.3 (3)'!P27</f>
        <v>60774.487502789627</v>
      </c>
      <c r="Q47" s="44">
        <f>'5.3 (2)'!Q27+'5.3 (3)'!Q27</f>
        <v>65769.526320446894</v>
      </c>
      <c r="R47" s="44">
        <f>'5.3 (2)'!R27+'5.3 (3)'!R27</f>
        <v>65809.81175484811</v>
      </c>
      <c r="S47" s="44">
        <f>'5.3 (2)'!S27+'5.3 (3)'!S27</f>
        <v>70698.925105079747</v>
      </c>
      <c r="T47" s="44">
        <f>'5.3 (2)'!T27+'5.3 (3)'!T27</f>
        <v>75446.553517801935</v>
      </c>
      <c r="U47" s="44">
        <f>'5.3 (2)'!U27+'5.3 (3)'!U27</f>
        <v>76961.326612537945</v>
      </c>
    </row>
    <row r="48" spans="2:21" x14ac:dyDescent="0.25">
      <c r="F48" s="44">
        <f>F47-F27</f>
        <v>0</v>
      </c>
      <c r="G48" s="44">
        <f t="shared" ref="G48:U48" si="39">G47-G27</f>
        <v>-6668.3476226067069</v>
      </c>
      <c r="H48" s="44">
        <f t="shared" si="39"/>
        <v>-5136.8267161623371</v>
      </c>
      <c r="I48" s="44">
        <f t="shared" si="39"/>
        <v>-3747.9395221981831</v>
      </c>
      <c r="J48" s="44">
        <f t="shared" si="39"/>
        <v>-4187.4977838882405</v>
      </c>
      <c r="K48" s="44">
        <f t="shared" si="39"/>
        <v>-4691.5981087561668</v>
      </c>
      <c r="L48" s="44">
        <f t="shared" si="39"/>
        <v>-5350.728607102079</v>
      </c>
      <c r="M48" s="44">
        <f t="shared" si="39"/>
        <v>-6281.6147920383446</v>
      </c>
      <c r="N48" s="44">
        <f t="shared" si="39"/>
        <v>-7589.410835964758</v>
      </c>
      <c r="O48" s="44">
        <f t="shared" si="39"/>
        <v>-8910.9780102730001</v>
      </c>
      <c r="P48" s="44">
        <f t="shared" si="39"/>
        <v>-9700.58372201358</v>
      </c>
      <c r="Q48" s="44">
        <f t="shared" si="39"/>
        <v>-12441.870181195845</v>
      </c>
      <c r="R48" s="44">
        <f t="shared" si="39"/>
        <v>-15691.012070544588</v>
      </c>
      <c r="S48" s="44">
        <f t="shared" si="39"/>
        <v>-10262.362651908072</v>
      </c>
      <c r="T48" s="44">
        <f t="shared" si="39"/>
        <v>-6461.5204741208872</v>
      </c>
      <c r="U48" s="44">
        <f t="shared" si="39"/>
        <v>-6716.397918460847</v>
      </c>
    </row>
    <row r="50" spans="3:21" x14ac:dyDescent="0.25">
      <c r="C50" s="119"/>
      <c r="D50" s="121" t="s">
        <v>136</v>
      </c>
      <c r="E50" s="179">
        <f>'5.3 (2)'!E31+'5.3 (3)'!E31</f>
        <v>228.93049999999999</v>
      </c>
      <c r="F50" s="179">
        <f>'5.3 (2)'!F31+'5.3 (3)'!F31</f>
        <v>1559.3202781936495</v>
      </c>
      <c r="G50" s="179">
        <f>'5.3 (2)'!G31+'5.3 (3)'!G31</f>
        <v>3310.0024887445365</v>
      </c>
      <c r="H50" s="179">
        <f>'5.3 (2)'!H31+'5.3 (3)'!H31</f>
        <v>4985.5222190569075</v>
      </c>
      <c r="I50" s="179">
        <f>'5.3 (2)'!I31+'5.3 (3)'!I31</f>
        <v>6523.8223487772266</v>
      </c>
      <c r="J50" s="179">
        <f>'5.3 (2)'!J31+'5.3 (3)'!J31</f>
        <v>6239.2979421194559</v>
      </c>
      <c r="K50" s="179">
        <f>'5.3 (2)'!K31+'5.3 (3)'!K31</f>
        <v>5896.0672064240134</v>
      </c>
      <c r="L50" s="179">
        <f>'5.3 (2)'!L31+'5.3 (3)'!L31</f>
        <v>5403.8651673909044</v>
      </c>
      <c r="M50" s="179">
        <f>'5.3 (2)'!M31+'5.3 (3)'!M31</f>
        <v>4646.1980951136757</v>
      </c>
      <c r="N50" s="179">
        <f>'5.3 (2)'!N31+'5.3 (3)'!N31</f>
        <v>3518.1525865792441</v>
      </c>
      <c r="O50" s="179">
        <f>'5.3 (2)'!O31+'5.3 (3)'!O31</f>
        <v>2383.1174783588481</v>
      </c>
      <c r="P50" s="179">
        <f>'5.3 (2)'!P31+'5.3 (3)'!P31</f>
        <v>2462.8098330634566</v>
      </c>
      <c r="Q50" s="179">
        <f>'5.3 (2)'!Q31+'5.3 (3)'!Q31</f>
        <v>2545.2341895291302</v>
      </c>
      <c r="R50" s="179">
        <f>'5.3 (2)'!R31+'5.3 (3)'!R31</f>
        <v>2630.4863393304659</v>
      </c>
      <c r="S50" s="179">
        <f>'5.3 (2)'!S31+'5.3 (3)'!S31</f>
        <v>3150.3838365979641</v>
      </c>
      <c r="T50" s="179">
        <f>'5.3 (2)'!T31+'5.3 (3)'!T31</f>
        <v>5876.4131850561189</v>
      </c>
      <c r="U50" s="179">
        <f>'5.3 (2)'!U31+'5.3 (3)'!U31</f>
        <v>5854.5802571739632</v>
      </c>
    </row>
    <row r="51" spans="3:21" x14ac:dyDescent="0.25">
      <c r="C51" s="119"/>
      <c r="D51" s="166" t="s">
        <v>177</v>
      </c>
      <c r="F51" s="179">
        <f>'5.3 (2)'!F32+'5.3 (3)'!F32</f>
        <v>6237.281112774599</v>
      </c>
      <c r="G51" s="179">
        <f>'5.3 (2)'!G32+'5.3 (3)'!G32</f>
        <v>13240.009954978146</v>
      </c>
      <c r="H51" s="179">
        <f>'5.3 (2)'!H32+'5.3 (3)'!H32</f>
        <v>19942.08887622763</v>
      </c>
      <c r="I51" s="179">
        <f>'5.3 (2)'!I32+'5.3 (3)'!I32</f>
        <v>26095.289395108906</v>
      </c>
      <c r="J51" s="179">
        <f>'5.3 (2)'!J32+'5.3 (3)'!J32</f>
        <v>24957.191768477824</v>
      </c>
      <c r="K51" s="179">
        <f>'5.3 (2)'!K32+'5.3 (3)'!K32</f>
        <v>23584.268825696054</v>
      </c>
      <c r="L51" s="179">
        <f>'5.3 (2)'!L32+'5.3 (3)'!L32</f>
        <v>21615.460669563618</v>
      </c>
      <c r="M51" s="179">
        <f>'5.3 (2)'!M32+'5.3 (3)'!M32</f>
        <v>18584.792380454703</v>
      </c>
      <c r="N51" s="179">
        <f>'5.3 (2)'!N32+'5.3 (3)'!N32</f>
        <v>14072.610346316977</v>
      </c>
      <c r="O51" s="179">
        <f>'5.3 (2)'!O32+'5.3 (3)'!O32</f>
        <v>9532.4699134353923</v>
      </c>
      <c r="P51" s="179">
        <f>'5.3 (2)'!P32+'5.3 (3)'!P32</f>
        <v>9851.2393322538264</v>
      </c>
      <c r="Q51" s="179">
        <f>'5.3 (2)'!Q32+'5.3 (3)'!Q32</f>
        <v>10180.936758116521</v>
      </c>
      <c r="R51" s="179">
        <f>'5.3 (2)'!R32+'5.3 (3)'!R32</f>
        <v>10521.945357321863</v>
      </c>
      <c r="S51" s="179">
        <f>'5.3 (2)'!S32+'5.3 (3)'!S32</f>
        <v>12601.535346391856</v>
      </c>
      <c r="T51" s="179">
        <f>'5.3 (2)'!T32+'5.3 (3)'!T32</f>
        <v>23505.652740224476</v>
      </c>
      <c r="U51" s="179">
        <f>'5.3 (2)'!U32+'5.3 (3)'!U32</f>
        <v>23418.321028695853</v>
      </c>
    </row>
    <row r="52" spans="3:21" x14ac:dyDescent="0.25">
      <c r="C52" s="119"/>
      <c r="D52" s="166" t="s">
        <v>178</v>
      </c>
      <c r="F52" s="179">
        <f>'5.3 (2)'!F33+'5.3 (3)'!F33</f>
        <v>0</v>
      </c>
      <c r="G52" s="179">
        <f>'5.3 (2)'!G33+'5.3 (3)'!G33</f>
        <v>0</v>
      </c>
      <c r="H52" s="179">
        <f>'5.3 (2)'!H33+'5.3 (3)'!H33</f>
        <v>0</v>
      </c>
      <c r="I52" s="179">
        <f>'5.3 (2)'!I33+'5.3 (3)'!I33</f>
        <v>0</v>
      </c>
      <c r="J52" s="179">
        <f>'5.3 (2)'!J33+'5.3 (3)'!J33</f>
        <v>0</v>
      </c>
      <c r="K52" s="179">
        <f>'5.3 (2)'!K33+'5.3 (3)'!K33</f>
        <v>0</v>
      </c>
      <c r="L52" s="179">
        <f>'5.3 (2)'!L33+'5.3 (3)'!L33</f>
        <v>0</v>
      </c>
      <c r="M52" s="179">
        <f>'5.3 (2)'!M33+'5.3 (3)'!M33</f>
        <v>0</v>
      </c>
      <c r="N52" s="179">
        <f>'5.3 (2)'!N33+'5.3 (3)'!N33</f>
        <v>0</v>
      </c>
      <c r="O52" s="179">
        <f>'5.3 (2)'!O33+'5.3 (3)'!O33</f>
        <v>0</v>
      </c>
      <c r="P52" s="179">
        <f>'5.3 (2)'!P33+'5.3 (3)'!P33</f>
        <v>0</v>
      </c>
      <c r="Q52" s="179">
        <f>'5.3 (2)'!Q33+'5.3 (3)'!Q33</f>
        <v>0</v>
      </c>
      <c r="R52" s="179">
        <f>'5.3 (2)'!R33+'5.3 (3)'!R33</f>
        <v>0</v>
      </c>
      <c r="S52" s="179">
        <f>'5.3 (2)'!S33+'5.3 (3)'!S33</f>
        <v>0</v>
      </c>
      <c r="T52" s="179">
        <f>'5.3 (2)'!T33+'5.3 (3)'!T33</f>
        <v>0</v>
      </c>
      <c r="U52" s="179">
        <f>'5.3 (2)'!U33+'5.3 (3)'!U33</f>
        <v>0</v>
      </c>
    </row>
    <row r="53" spans="3:21" x14ac:dyDescent="0.25">
      <c r="C53" s="119"/>
      <c r="D53" s="166" t="s">
        <v>179</v>
      </c>
      <c r="F53" s="179">
        <f>'5.3 (2)'!F34+'5.3 (3)'!F34</f>
        <v>0</v>
      </c>
      <c r="G53" s="179">
        <f>'5.3 (2)'!G34+'5.3 (3)'!G34</f>
        <v>537.82560000000001</v>
      </c>
      <c r="H53" s="179">
        <f>'5.3 (2)'!H34+'5.3 (3)'!H34</f>
        <v>559.33862399999998</v>
      </c>
      <c r="I53" s="179">
        <f>'5.3 (2)'!I34+'5.3 (3)'!I34</f>
        <v>581.7121689600001</v>
      </c>
      <c r="J53" s="179">
        <f>'5.3 (2)'!J34+'5.3 (3)'!J34</f>
        <v>604.98065571840004</v>
      </c>
      <c r="K53" s="179">
        <f>'5.3 (2)'!K34+'5.3 (3)'!K34</f>
        <v>629.1798819471361</v>
      </c>
      <c r="L53" s="179">
        <f>'5.3 (2)'!L34+'5.3 (3)'!L34</f>
        <v>654.34707722502162</v>
      </c>
      <c r="M53" s="179">
        <f>'5.3 (2)'!M34+'5.3 (3)'!M34</f>
        <v>680.52096031402255</v>
      </c>
      <c r="N53" s="179">
        <f>'5.3 (2)'!N34+'5.3 (3)'!N34</f>
        <v>707.7417987265834</v>
      </c>
      <c r="O53" s="179">
        <f>'5.3 (2)'!O34+'5.3 (3)'!O34</f>
        <v>736.05147067564678</v>
      </c>
      <c r="P53" s="179">
        <f>'5.3 (2)'!P34+'5.3 (3)'!P34</f>
        <v>765.49352950267257</v>
      </c>
      <c r="Q53" s="179">
        <f>'5.3 (2)'!Q34+'5.3 (3)'!Q34</f>
        <v>796.11327068277956</v>
      </c>
      <c r="R53" s="179">
        <f>'5.3 (2)'!R34+'5.3 (3)'!R34</f>
        <v>827.95780151009069</v>
      </c>
      <c r="S53" s="179">
        <f>'5.3 (2)'!S34+'5.3 (3)'!S34</f>
        <v>861.07611357049439</v>
      </c>
      <c r="T53" s="179">
        <f>'5.3 (2)'!T34+'5.3 (3)'!T34</f>
        <v>895.51915811331423</v>
      </c>
      <c r="U53" s="179">
        <f>'5.3 (2)'!U34+'5.3 (3)'!U34</f>
        <v>931.33992443784678</v>
      </c>
    </row>
    <row r="54" spans="3:21" x14ac:dyDescent="0.25">
      <c r="C54" s="119"/>
      <c r="D54" s="166"/>
      <c r="F54" s="179">
        <f>'5.3 (2)'!F35+'5.3 (3)'!F35</f>
        <v>0</v>
      </c>
      <c r="G54" s="179">
        <f>'5.3 (2)'!G35+'5.3 (3)'!G35</f>
        <v>0</v>
      </c>
      <c r="H54" s="179">
        <f>'5.3 (2)'!H35+'5.3 (3)'!H35</f>
        <v>0</v>
      </c>
      <c r="I54" s="179">
        <f>'5.3 (2)'!I35+'5.3 (3)'!I35</f>
        <v>0</v>
      </c>
      <c r="J54" s="179">
        <f>'5.3 (2)'!J35+'5.3 (3)'!J35</f>
        <v>0</v>
      </c>
      <c r="K54" s="179">
        <f>'5.3 (2)'!K35+'5.3 (3)'!K35</f>
        <v>0</v>
      </c>
      <c r="L54" s="179">
        <f>'5.3 (2)'!L35+'5.3 (3)'!L35</f>
        <v>0</v>
      </c>
      <c r="M54" s="179">
        <f>'5.3 (2)'!M35+'5.3 (3)'!M35</f>
        <v>0</v>
      </c>
      <c r="N54" s="179">
        <f>'5.3 (2)'!N35+'5.3 (3)'!N35</f>
        <v>0</v>
      </c>
      <c r="O54" s="179">
        <f>'5.3 (2)'!O35+'5.3 (3)'!O35</f>
        <v>0</v>
      </c>
      <c r="P54" s="179">
        <f>'5.3 (2)'!P35+'5.3 (3)'!P35</f>
        <v>0</v>
      </c>
      <c r="Q54" s="179">
        <f>'5.3 (2)'!Q35+'5.3 (3)'!Q35</f>
        <v>0</v>
      </c>
      <c r="R54" s="179">
        <f>'5.3 (2)'!R35+'5.3 (3)'!R35</f>
        <v>0</v>
      </c>
      <c r="S54" s="179">
        <f>'5.3 (2)'!S35+'5.3 (3)'!S35</f>
        <v>0</v>
      </c>
      <c r="T54" s="179">
        <f>'5.3 (2)'!T35+'5.3 (3)'!T35</f>
        <v>0</v>
      </c>
      <c r="U54" s="179">
        <f>'5.3 (2)'!U35+'5.3 (3)'!U35</f>
        <v>0</v>
      </c>
    </row>
    <row r="55" spans="3:21" x14ac:dyDescent="0.25">
      <c r="C55" s="127"/>
      <c r="D55" s="128" t="s">
        <v>180</v>
      </c>
      <c r="F55" s="179">
        <f>'5.3 (2)'!F36+'5.3 (3)'!F36</f>
        <v>0</v>
      </c>
      <c r="G55" s="179">
        <f>'5.3 (2)'!G36+'5.3 (3)'!G36</f>
        <v>6043.4318951694913</v>
      </c>
      <c r="H55" s="179">
        <f>'5.3 (2)'!H36+'5.3 (3)'!H36</f>
        <v>12364.5392078615</v>
      </c>
      <c r="I55" s="179">
        <f>'5.3 (2)'!I36+'5.3 (3)'!I36</f>
        <v>18265.793607117463</v>
      </c>
      <c r="J55" s="179">
        <f>'5.3 (2)'!J36+'5.3 (3)'!J36</f>
        <v>16867.15812987048</v>
      </c>
      <c r="K55" s="179">
        <f>'5.3 (2)'!K36+'5.3 (3)'!K36</f>
        <v>15224.805925210931</v>
      </c>
      <c r="L55" s="179">
        <f>'5.3 (2)'!L36+'5.3 (3)'!L36</f>
        <v>12977.366730530139</v>
      </c>
      <c r="M55" s="179">
        <f>'5.3 (2)'!M36+'5.3 (3)'!M36</f>
        <v>9658.5441867920727</v>
      </c>
      <c r="N55" s="179">
        <f>'5.3 (2)'!N36+'5.3 (3)'!N36</f>
        <v>4848.3517652548189</v>
      </c>
      <c r="O55" s="179">
        <f>'5.3 (2)'!O36+'5.3 (3)'!O36</f>
        <v>0</v>
      </c>
      <c r="P55" s="179">
        <f>'5.3 (2)'!P36+'5.3 (3)'!P36</f>
        <v>0</v>
      </c>
      <c r="Q55" s="179">
        <f>'5.3 (2)'!Q36+'5.3 (3)'!Q36</f>
        <v>0</v>
      </c>
      <c r="R55" s="179">
        <f>'5.3 (2)'!R36+'5.3 (3)'!R36</f>
        <v>0</v>
      </c>
      <c r="S55" s="179">
        <f>'5.3 (2)'!S36+'5.3 (3)'!S36</f>
        <v>1726.873320609564</v>
      </c>
      <c r="T55" s="179">
        <f>'5.3 (2)'!T36+'5.3 (3)'!T36</f>
        <v>12266.154849287977</v>
      </c>
      <c r="U55" s="179">
        <f>'5.3 (2)'!U36+'5.3 (3)'!U36</f>
        <v>11801.442196356944</v>
      </c>
    </row>
    <row r="56" spans="3:21" x14ac:dyDescent="0.25">
      <c r="C56" s="127"/>
      <c r="D56" s="128" t="s">
        <v>181</v>
      </c>
      <c r="F56" s="179">
        <f>'5.3 (2)'!F37+'5.3 (3)'!F37</f>
        <v>0</v>
      </c>
      <c r="G56" s="179">
        <f>'5.3 (2)'!G37+'5.3 (3)'!G37</f>
        <v>3787.7851600000004</v>
      </c>
      <c r="H56" s="179">
        <f>'5.3 (2)'!H37+'5.3 (3)'!H37</f>
        <v>5182.1684359079909</v>
      </c>
      <c r="I56" s="179">
        <f>'5.3 (2)'!I37+'5.3 (3)'!I37</f>
        <v>6160.5221805193132</v>
      </c>
      <c r="J56" s="179">
        <f>'5.3 (2)'!J37+'5.3 (3)'!J37</f>
        <v>8039.4395640559969</v>
      </c>
      <c r="K56" s="179">
        <f>'5.3 (2)'!K37+'5.3 (3)'!K37</f>
        <v>9866.857981565905</v>
      </c>
      <c r="L56" s="179">
        <f>'5.3 (2)'!L37+'5.3 (3)'!L37</f>
        <v>12307.705260301633</v>
      </c>
      <c r="M56" s="179">
        <f>'5.3 (2)'!M37+'5.3 (3)'!M37</f>
        <v>14926.884275288538</v>
      </c>
      <c r="N56" s="179">
        <f>'5.3 (2)'!N37+'5.3 (3)'!N37</f>
        <v>17250.14893373449</v>
      </c>
      <c r="O56" s="179">
        <f>'5.3 (2)'!O37+'5.3 (3)'!O37</f>
        <v>19059.20814376128</v>
      </c>
      <c r="P56" s="179">
        <f>'5.3 (2)'!P37+'5.3 (3)'!P37</f>
        <v>19916.013500845071</v>
      </c>
      <c r="Q56" s="179">
        <f>'5.3 (2)'!Q37+'5.3 (3)'!Q37</f>
        <v>21227.446533588954</v>
      </c>
      <c r="R56" s="179">
        <f>'5.3 (2)'!R37+'5.3 (3)'!R37</f>
        <v>19456.957519167929</v>
      </c>
      <c r="S56" s="179">
        <f>'5.3 (2)'!S37+'5.3 (3)'!S37</f>
        <v>21933.402971824195</v>
      </c>
      <c r="T56" s="179">
        <f>'5.3 (2)'!T37+'5.3 (3)'!T37</f>
        <v>20987.48667972871</v>
      </c>
      <c r="U56" s="179">
        <f>'5.3 (2)'!U37+'5.3 (3)'!U37</f>
        <v>23221.129760891177</v>
      </c>
    </row>
    <row r="57" spans="3:21" x14ac:dyDescent="0.25">
      <c r="C57" s="127"/>
      <c r="D57" s="128" t="s">
        <v>182</v>
      </c>
      <c r="F57" s="179">
        <f>'5.3 (2)'!F38+'5.3 (3)'!F38</f>
        <v>0</v>
      </c>
      <c r="G57" s="179">
        <f>'5.3 (2)'!G38+'5.3 (3)'!G38</f>
        <v>965.49599999999998</v>
      </c>
      <c r="H57" s="179">
        <f>'5.3 (2)'!H38+'5.3 (3)'!H38</f>
        <v>1004.11584</v>
      </c>
      <c r="I57" s="179">
        <f>'5.3 (2)'!I38+'5.3 (3)'!I38</f>
        <v>1044.2804736000001</v>
      </c>
      <c r="J57" s="179">
        <f>'5.3 (2)'!J38+'5.3 (3)'!J38</f>
        <v>1086.0516925440002</v>
      </c>
      <c r="K57" s="179">
        <f>'5.3 (2)'!K38+'5.3 (3)'!K38</f>
        <v>1129.4937602457601</v>
      </c>
      <c r="L57" s="179">
        <f>'5.3 (2)'!L38+'5.3 (3)'!L38</f>
        <v>1174.6735106555905</v>
      </c>
      <c r="M57" s="179">
        <f>'5.3 (2)'!M38+'5.3 (3)'!M38</f>
        <v>1221.6604510818142</v>
      </c>
      <c r="N57" s="179">
        <f>'5.3 (2)'!N38+'5.3 (3)'!N38</f>
        <v>1270.5268691250867</v>
      </c>
      <c r="O57" s="179">
        <f>'5.3 (2)'!O38+'5.3 (3)'!O38</f>
        <v>1321.3479438900902</v>
      </c>
      <c r="P57" s="179">
        <f>'5.3 (2)'!P38+'5.3 (3)'!P38</f>
        <v>1374.201861645694</v>
      </c>
      <c r="Q57" s="179">
        <f>'5.3 (2)'!Q38+'5.3 (3)'!Q38</f>
        <v>1429.1699361115218</v>
      </c>
      <c r="R57" s="179">
        <f>'5.3 (2)'!R38+'5.3 (3)'!R38</f>
        <v>1486.3367335559826</v>
      </c>
      <c r="S57" s="179">
        <f>'5.3 (2)'!S38+'5.3 (3)'!S38</f>
        <v>1545.7902028982221</v>
      </c>
      <c r="T57" s="179">
        <f>'5.3 (2)'!T38+'5.3 (3)'!T38</f>
        <v>1607.6218110141513</v>
      </c>
      <c r="U57" s="179">
        <f>'5.3 (2)'!U38+'5.3 (3)'!U38</f>
        <v>1671.9266834547172</v>
      </c>
    </row>
    <row r="58" spans="3:21" x14ac:dyDescent="0.25">
      <c r="C58" s="166"/>
      <c r="D58" s="119"/>
      <c r="F58" s="179">
        <f>'5.3 (2)'!F39+'5.3 (3)'!F39</f>
        <v>0</v>
      </c>
      <c r="G58" s="179">
        <f>'5.3 (2)'!G39+'5.3 (3)'!G39</f>
        <v>0</v>
      </c>
      <c r="H58" s="179">
        <f>'5.3 (2)'!H39+'5.3 (3)'!H39</f>
        <v>0</v>
      </c>
      <c r="I58" s="179">
        <f>'5.3 (2)'!I39+'5.3 (3)'!I39</f>
        <v>0</v>
      </c>
      <c r="J58" s="179">
        <f>'5.3 (2)'!J39+'5.3 (3)'!J39</f>
        <v>0</v>
      </c>
      <c r="K58" s="179">
        <f>'5.3 (2)'!K39+'5.3 (3)'!K39</f>
        <v>0</v>
      </c>
      <c r="L58" s="179">
        <f>'5.3 (2)'!L39+'5.3 (3)'!L39</f>
        <v>0</v>
      </c>
      <c r="M58" s="179">
        <f>'5.3 (2)'!M39+'5.3 (3)'!M39</f>
        <v>0</v>
      </c>
      <c r="N58" s="179">
        <f>'5.3 (2)'!N39+'5.3 (3)'!N39</f>
        <v>0</v>
      </c>
      <c r="O58" s="179">
        <f>'5.3 (2)'!O39+'5.3 (3)'!O39</f>
        <v>0</v>
      </c>
      <c r="P58" s="179">
        <f>'5.3 (2)'!P39+'5.3 (3)'!P39</f>
        <v>0</v>
      </c>
      <c r="Q58" s="179">
        <f>'5.3 (2)'!Q39+'5.3 (3)'!Q39</f>
        <v>0</v>
      </c>
      <c r="R58" s="179">
        <f>'5.3 (2)'!R39+'5.3 (3)'!R39</f>
        <v>0</v>
      </c>
      <c r="S58" s="179">
        <f>'5.3 (2)'!S39+'5.3 (3)'!S39</f>
        <v>0</v>
      </c>
      <c r="T58" s="179">
        <f>'5.3 (2)'!T39+'5.3 (3)'!T39</f>
        <v>0</v>
      </c>
      <c r="U58" s="179">
        <f>'5.3 (2)'!U39+'5.3 (3)'!U39</f>
        <v>0</v>
      </c>
    </row>
    <row r="59" spans="3:21" x14ac:dyDescent="0.25">
      <c r="C59" s="119"/>
      <c r="D59" s="130" t="s">
        <v>183</v>
      </c>
      <c r="F59" s="179">
        <f>'5.3 (2)'!F40+'5.3 (3)'!F40</f>
        <v>6237.281112774599</v>
      </c>
      <c r="G59" s="179">
        <f>'5.3 (2)'!G40+'5.3 (3)'!G40</f>
        <v>6231.0820598086548</v>
      </c>
      <c r="H59" s="179">
        <f>'5.3 (2)'!H40+'5.3 (3)'!H40</f>
        <v>6573.4338283661291</v>
      </c>
      <c r="I59" s="179">
        <f>'5.3 (2)'!I40+'5.3 (3)'!I40</f>
        <v>6785.2153143914475</v>
      </c>
      <c r="J59" s="179">
        <f>'5.3 (2)'!J40+'5.3 (3)'!J40</f>
        <v>7003.9819460633407</v>
      </c>
      <c r="K59" s="179">
        <f>'5.3 (2)'!K40+'5.3 (3)'!K40</f>
        <v>7229.9691402393591</v>
      </c>
      <c r="L59" s="179">
        <f>'5.3 (2)'!L40+'5.3 (3)'!L40</f>
        <v>7463.420428377889</v>
      </c>
      <c r="M59" s="179">
        <f>'5.3 (2)'!M40+'5.3 (3)'!M40</f>
        <v>7704.5877425808167</v>
      </c>
      <c r="N59" s="179">
        <f>'5.3 (2)'!N40+'5.3 (3)'!N40</f>
        <v>7953.7317119370719</v>
      </c>
      <c r="O59" s="179">
        <f>'5.3 (2)'!O40+'5.3 (3)'!O40</f>
        <v>8211.1219695453019</v>
      </c>
      <c r="P59" s="179">
        <f>'5.3 (2)'!P40+'5.3 (3)'!P40</f>
        <v>8477.0374706081311</v>
      </c>
      <c r="Q59" s="179">
        <f>'5.3 (2)'!Q40+'5.3 (3)'!Q40</f>
        <v>8751.766822005</v>
      </c>
      <c r="R59" s="179">
        <f>'5.3 (2)'!R40+'5.3 (3)'!R40</f>
        <v>9035.6086237658819</v>
      </c>
      <c r="S59" s="179">
        <f>'5.3 (2)'!S40+'5.3 (3)'!S40</f>
        <v>9328.8718228840698</v>
      </c>
      <c r="T59" s="179">
        <f>'5.3 (2)'!T40+'5.3 (3)'!T40</f>
        <v>9631.8760799223455</v>
      </c>
      <c r="U59" s="179">
        <f>'5.3 (2)'!U40+'5.3 (3)'!U40</f>
        <v>9944.952148884191</v>
      </c>
    </row>
    <row r="60" spans="3:21" x14ac:dyDescent="0.25">
      <c r="C60" s="119"/>
      <c r="D60" s="119" t="s">
        <v>184</v>
      </c>
      <c r="F60" s="179">
        <f>'5.3 (2)'!F41+'5.3 (3)'!F41</f>
        <v>0</v>
      </c>
      <c r="G60" s="179">
        <f>'5.3 (2)'!G41+'5.3 (3)'!G41</f>
        <v>7008.9278951694905</v>
      </c>
      <c r="H60" s="179">
        <f>'5.3 (2)'!H41+'5.3 (3)'!H41</f>
        <v>13368.655047861501</v>
      </c>
      <c r="I60" s="179">
        <f>'5.3 (2)'!I41+'5.3 (3)'!I41</f>
        <v>19310.074080717459</v>
      </c>
      <c r="J60" s="179">
        <f>'5.3 (2)'!J41+'5.3 (3)'!J41</f>
        <v>17953.209822414483</v>
      </c>
      <c r="K60" s="179">
        <f>'5.3 (2)'!K41+'5.3 (3)'!K41</f>
        <v>16354.299685456692</v>
      </c>
      <c r="L60" s="179">
        <f>'5.3 (2)'!L41+'5.3 (3)'!L41</f>
        <v>14152.040241185729</v>
      </c>
      <c r="M60" s="179">
        <f>'5.3 (2)'!M41+'5.3 (3)'!M41</f>
        <v>10880.204637873885</v>
      </c>
      <c r="N60" s="179">
        <f>'5.3 (2)'!N41+'5.3 (3)'!N41</f>
        <v>6118.8786343799047</v>
      </c>
      <c r="O60" s="179">
        <f>'5.3 (2)'!O41+'5.3 (3)'!O41</f>
        <v>1321.3479438900904</v>
      </c>
      <c r="P60" s="179">
        <f>'5.3 (2)'!P41+'5.3 (3)'!P41</f>
        <v>1374.2018616456949</v>
      </c>
      <c r="Q60" s="179">
        <f>'5.3 (2)'!Q41+'5.3 (3)'!Q41</f>
        <v>1429.1699361115216</v>
      </c>
      <c r="R60" s="179">
        <f>'5.3 (2)'!R41+'5.3 (3)'!R41</f>
        <v>1486.3367335559828</v>
      </c>
      <c r="S60" s="179">
        <f>'5.3 (2)'!S41+'5.3 (3)'!S41</f>
        <v>3272.6635235077856</v>
      </c>
      <c r="T60" s="179">
        <f>'5.3 (2)'!T41+'5.3 (3)'!T41</f>
        <v>13873.77666030213</v>
      </c>
      <c r="U60" s="179">
        <f>'5.3 (2)'!U41+'5.3 (3)'!U41</f>
        <v>13473.368879811662</v>
      </c>
    </row>
    <row r="61" spans="3:21" x14ac:dyDescent="0.25">
      <c r="C61" s="205" t="s">
        <v>185</v>
      </c>
      <c r="D61" s="205"/>
      <c r="F61" s="181">
        <f>'5.3 (2)'!F42+'5.3 (3)'!F42</f>
        <v>16587.144293804624</v>
      </c>
      <c r="G61" s="179">
        <f>'5.3 (2)'!G42+'5.3 (3)'!G42</f>
        <v>17301.502933531163</v>
      </c>
      <c r="H61" s="179">
        <f>'5.3 (2)'!H42+'5.3 (3)'!H42</f>
        <v>18210.915962369152</v>
      </c>
      <c r="I61" s="179">
        <f>'5.3 (2)'!I42+'5.3 (3)'!I42</f>
        <v>18943.131328847525</v>
      </c>
      <c r="J61" s="179">
        <f>'5.3 (2)'!J42+'5.3 (3)'!J42</f>
        <v>19763.775971724368</v>
      </c>
      <c r="K61" s="179">
        <f>'5.3 (2)'!K42+'5.3 (3)'!K42</f>
        <v>20607.199126707234</v>
      </c>
      <c r="L61" s="179">
        <f>'5.3 (2)'!L42+'5.3 (3)'!L42</f>
        <v>21520.978984796286</v>
      </c>
      <c r="M61" s="179">
        <f>'5.3 (2)'!M42+'5.3 (3)'!M42</f>
        <v>22475.73321965606</v>
      </c>
      <c r="N61" s="179">
        <f>'5.3 (2)'!N42+'5.3 (3)'!N42</f>
        <v>23439.381976529545</v>
      </c>
      <c r="O61" s="179">
        <f>'5.3 (2)'!O42+'5.3 (3)'!O42</f>
        <v>24397.806888495266</v>
      </c>
      <c r="P61" s="179">
        <f>'5.3 (2)'!P42+'5.3 (3)'!P42</f>
        <v>25474.346331703367</v>
      </c>
      <c r="Q61" s="179">
        <f>'5.3 (2)'!Q42+'5.3 (3)'!Q42</f>
        <v>26615.167807256923</v>
      </c>
      <c r="R61" s="179">
        <f>'5.3 (2)'!R42+'5.3 (3)'!R42</f>
        <v>27439.498780243921</v>
      </c>
      <c r="S61" s="179">
        <f>'5.3 (2)'!S42+'5.3 (3)'!S42</f>
        <v>28604.562020913887</v>
      </c>
      <c r="T61" s="179">
        <f>'5.3 (2)'!T42+'5.3 (3)'!T42</f>
        <v>29638.278937975363</v>
      </c>
      <c r="U61" s="179">
        <f>'5.3 (2)'!U42+'5.3 (3)'!U42</f>
        <v>30672.330569677768</v>
      </c>
    </row>
    <row r="62" spans="3:21" x14ac:dyDescent="0.25">
      <c r="C62" s="119"/>
      <c r="D62" s="119" t="s">
        <v>186</v>
      </c>
      <c r="F62" s="179">
        <f>'5.3 (2)'!F43+'5.3 (3)'!F43</f>
        <v>0</v>
      </c>
      <c r="G62" s="179">
        <f>'5.3 (2)'!G43+'5.3 (3)'!G43</f>
        <v>2.7246422788469084E-2</v>
      </c>
      <c r="H62" s="179">
        <f>'5.3 (2)'!H43+'5.3 (3)'!H43</f>
        <v>5.0204154928379097E-2</v>
      </c>
      <c r="I62" s="179">
        <f>'5.3 (2)'!I43+'5.3 (3)'!I43</f>
        <v>7.0089223653919619E-2</v>
      </c>
      <c r="J62" s="179">
        <f>'5.3 (2)'!J43+'5.3 (3)'!J43</f>
        <v>6.2583471524562784E-2</v>
      </c>
      <c r="K62" s="179">
        <f>'5.3 (2)'!K43+'5.3 (3)'!K43</f>
        <v>5.4783206899181078E-2</v>
      </c>
      <c r="L62" s="179">
        <f>'5.3 (2)'!L43+'5.3 (3)'!L43</f>
        <v>4.5481079918350382E-2</v>
      </c>
      <c r="M62" s="179">
        <f>'5.3 (2)'!M43+'5.3 (3)'!M43</f>
        <v>3.3544260101140679E-2</v>
      </c>
      <c r="N62" s="179">
        <f>'5.3 (2)'!N43+'5.3 (3)'!N43</f>
        <v>1.9734076849430106E-2</v>
      </c>
      <c r="O62" s="179">
        <f>'5.3 (2)'!O43+'5.3 (3)'!O43</f>
        <v>0.01</v>
      </c>
      <c r="P62" s="179">
        <f>'5.3 (2)'!P43+'5.3 (3)'!P43</f>
        <v>0.01</v>
      </c>
      <c r="Q62" s="179">
        <f>'5.3 (2)'!Q43+'5.3 (3)'!Q43</f>
        <v>0.01</v>
      </c>
      <c r="R62" s="179">
        <f>'5.3 (2)'!R43+'5.3 (3)'!R43</f>
        <v>0.01</v>
      </c>
      <c r="S62" s="179">
        <f>'5.3 (2)'!S43+'5.3 (3)'!S43</f>
        <v>1.2101301687175195E-2</v>
      </c>
      <c r="T62" s="179">
        <f>'5.3 (2)'!T43+'5.3 (3)'!T43</f>
        <v>3.6943080776818196E-2</v>
      </c>
      <c r="U62" s="179">
        <f>'5.3 (2)'!U43+'5.3 (3)'!U43</f>
        <v>3.4966310787105395E-2</v>
      </c>
    </row>
    <row r="64" spans="3:21" x14ac:dyDescent="0.25">
      <c r="C64" s="119"/>
      <c r="D64" s="121" t="s">
        <v>136</v>
      </c>
      <c r="E64" s="183">
        <f>E50-E31</f>
        <v>0</v>
      </c>
      <c r="F64" s="183">
        <f t="shared" ref="F64:U76" si="40">F50-F31</f>
        <v>0</v>
      </c>
      <c r="G64" s="183">
        <f t="shared" si="40"/>
        <v>1588.4527959374077</v>
      </c>
      <c r="H64" s="183">
        <f t="shared" si="40"/>
        <v>3210.3545229010479</v>
      </c>
      <c r="I64" s="183">
        <f t="shared" si="40"/>
        <v>4693.2377702052454</v>
      </c>
      <c r="J64" s="183">
        <f t="shared" si="40"/>
        <v>4351.4354039888385</v>
      </c>
      <c r="K64" s="183">
        <f t="shared" si="40"/>
        <v>3949.0012104135049</v>
      </c>
      <c r="L64" s="183">
        <f t="shared" si="40"/>
        <v>3395.6034886118878</v>
      </c>
      <c r="M64" s="183">
        <f t="shared" si="40"/>
        <v>2574.6793912816815</v>
      </c>
      <c r="N64" s="183">
        <f t="shared" si="40"/>
        <v>1381.2439184655786</v>
      </c>
      <c r="O64" s="183">
        <f t="shared" si="40"/>
        <v>178.61173811205936</v>
      </c>
      <c r="P64" s="183">
        <f t="shared" si="40"/>
        <v>188.42307685473179</v>
      </c>
      <c r="Q64" s="183">
        <f t="shared" si="40"/>
        <v>198.60287083453522</v>
      </c>
      <c r="R64" s="183">
        <f t="shared" si="40"/>
        <v>209.16443901596176</v>
      </c>
      <c r="S64" s="183">
        <f t="shared" si="40"/>
        <v>651.83988582007396</v>
      </c>
      <c r="T64" s="183">
        <f t="shared" si="40"/>
        <v>3298.0271768318275</v>
      </c>
      <c r="U64" s="183">
        <f t="shared" si="40"/>
        <v>3193.6404423074782</v>
      </c>
    </row>
    <row r="65" spans="3:21" x14ac:dyDescent="0.25">
      <c r="C65" s="119"/>
      <c r="D65" s="166" t="s">
        <v>177</v>
      </c>
      <c r="E65" s="183">
        <f t="shared" ref="E65:T76" si="41">E51-E32</f>
        <v>0</v>
      </c>
      <c r="F65" s="183">
        <f t="shared" si="41"/>
        <v>0</v>
      </c>
      <c r="G65" s="183">
        <f t="shared" si="41"/>
        <v>-8740.9299958998581</v>
      </c>
      <c r="H65" s="183">
        <f t="shared" si="41"/>
        <v>-4616.4827721165093</v>
      </c>
      <c r="I65" s="183">
        <f t="shared" si="41"/>
        <v>370.06135160995109</v>
      </c>
      <c r="J65" s="183">
        <f t="shared" si="41"/>
        <v>1356.0035191075585</v>
      </c>
      <c r="K65" s="183">
        <f t="shared" si="41"/>
        <v>2341.3157507866854</v>
      </c>
      <c r="L65" s="183">
        <f t="shared" si="41"/>
        <v>2325.9687316347554</v>
      </c>
      <c r="M65" s="183">
        <f t="shared" si="41"/>
        <v>2309.9317463606876</v>
      </c>
      <c r="N65" s="183">
        <f t="shared" si="41"/>
        <v>-706.82738864542807</v>
      </c>
      <c r="O65" s="183">
        <f t="shared" si="41"/>
        <v>-724.34239669480485</v>
      </c>
      <c r="P65" s="183">
        <f t="shared" si="41"/>
        <v>-742.64861568983542</v>
      </c>
      <c r="Q65" s="183">
        <f t="shared" si="41"/>
        <v>-761.78307669497372</v>
      </c>
      <c r="R65" s="183">
        <f t="shared" si="41"/>
        <v>-781.78458637059157</v>
      </c>
      <c r="S65" s="183">
        <f t="shared" si="41"/>
        <v>-802.69381346108457</v>
      </c>
      <c r="T65" s="183">
        <f t="shared" si="41"/>
        <v>-824.55337953775597</v>
      </c>
      <c r="U65" s="183">
        <f t="shared" si="40"/>
        <v>254.02981262701724</v>
      </c>
    </row>
    <row r="66" spans="3:21" x14ac:dyDescent="0.25">
      <c r="C66" s="119"/>
      <c r="D66" s="166" t="s">
        <v>178</v>
      </c>
      <c r="E66" s="183">
        <f t="shared" si="41"/>
        <v>0</v>
      </c>
      <c r="F66" s="183">
        <f t="shared" si="40"/>
        <v>0</v>
      </c>
      <c r="G66" s="183">
        <f t="shared" si="40"/>
        <v>0</v>
      </c>
      <c r="H66" s="183">
        <f t="shared" si="40"/>
        <v>0</v>
      </c>
      <c r="I66" s="183">
        <f t="shared" si="40"/>
        <v>0</v>
      </c>
      <c r="J66" s="183">
        <f t="shared" si="40"/>
        <v>0</v>
      </c>
      <c r="K66" s="183">
        <f t="shared" si="40"/>
        <v>0</v>
      </c>
      <c r="L66" s="183">
        <f t="shared" si="40"/>
        <v>0</v>
      </c>
      <c r="M66" s="183">
        <f t="shared" si="40"/>
        <v>0</v>
      </c>
      <c r="N66" s="183">
        <f t="shared" si="40"/>
        <v>0</v>
      </c>
      <c r="O66" s="183">
        <f t="shared" si="40"/>
        <v>0</v>
      </c>
      <c r="P66" s="183">
        <f t="shared" si="40"/>
        <v>0</v>
      </c>
      <c r="Q66" s="183">
        <f t="shared" si="40"/>
        <v>0</v>
      </c>
      <c r="R66" s="183">
        <f t="shared" si="40"/>
        <v>0</v>
      </c>
      <c r="S66" s="183">
        <f t="shared" si="40"/>
        <v>0</v>
      </c>
      <c r="T66" s="183">
        <f t="shared" si="40"/>
        <v>0</v>
      </c>
      <c r="U66" s="183">
        <f t="shared" si="40"/>
        <v>0</v>
      </c>
    </row>
    <row r="67" spans="3:21" x14ac:dyDescent="0.25">
      <c r="C67" s="119"/>
      <c r="D67" s="166" t="s">
        <v>179</v>
      </c>
      <c r="E67" s="183">
        <f t="shared" si="41"/>
        <v>0</v>
      </c>
      <c r="F67" s="183">
        <f t="shared" si="40"/>
        <v>0</v>
      </c>
      <c r="G67" s="183">
        <f t="shared" si="40"/>
        <v>0</v>
      </c>
      <c r="H67" s="183">
        <f t="shared" si="40"/>
        <v>0</v>
      </c>
      <c r="I67" s="183">
        <f t="shared" si="40"/>
        <v>0</v>
      </c>
      <c r="J67" s="183">
        <f t="shared" si="40"/>
        <v>0</v>
      </c>
      <c r="K67" s="183">
        <f t="shared" si="40"/>
        <v>0</v>
      </c>
      <c r="L67" s="183">
        <f t="shared" si="40"/>
        <v>0</v>
      </c>
      <c r="M67" s="183">
        <f t="shared" si="40"/>
        <v>0</v>
      </c>
      <c r="N67" s="183">
        <f t="shared" si="40"/>
        <v>0</v>
      </c>
      <c r="O67" s="183">
        <f t="shared" si="40"/>
        <v>0</v>
      </c>
      <c r="P67" s="183">
        <f t="shared" si="40"/>
        <v>0</v>
      </c>
      <c r="Q67" s="183">
        <f t="shared" si="40"/>
        <v>0</v>
      </c>
      <c r="R67" s="183">
        <f t="shared" si="40"/>
        <v>0</v>
      </c>
      <c r="S67" s="183">
        <f t="shared" si="40"/>
        <v>0</v>
      </c>
      <c r="T67" s="183">
        <f t="shared" si="40"/>
        <v>0</v>
      </c>
      <c r="U67" s="183">
        <f t="shared" si="40"/>
        <v>0</v>
      </c>
    </row>
    <row r="68" spans="3:21" x14ac:dyDescent="0.25">
      <c r="C68" s="119"/>
      <c r="D68" s="166"/>
      <c r="E68" s="183">
        <f t="shared" si="41"/>
        <v>0</v>
      </c>
      <c r="F68" s="183">
        <f t="shared" si="40"/>
        <v>0</v>
      </c>
      <c r="G68" s="183">
        <f t="shared" si="40"/>
        <v>0</v>
      </c>
      <c r="H68" s="183">
        <f t="shared" si="40"/>
        <v>0</v>
      </c>
      <c r="I68" s="183">
        <f t="shared" si="40"/>
        <v>0</v>
      </c>
      <c r="J68" s="183">
        <f t="shared" si="40"/>
        <v>0</v>
      </c>
      <c r="K68" s="183">
        <f t="shared" si="40"/>
        <v>0</v>
      </c>
      <c r="L68" s="183">
        <f t="shared" si="40"/>
        <v>0</v>
      </c>
      <c r="M68" s="183">
        <f t="shared" si="40"/>
        <v>0</v>
      </c>
      <c r="N68" s="183">
        <f t="shared" si="40"/>
        <v>0</v>
      </c>
      <c r="O68" s="183">
        <f t="shared" si="40"/>
        <v>0</v>
      </c>
      <c r="P68" s="183">
        <f t="shared" si="40"/>
        <v>0</v>
      </c>
      <c r="Q68" s="183">
        <f t="shared" si="40"/>
        <v>0</v>
      </c>
      <c r="R68" s="183">
        <f t="shared" si="40"/>
        <v>0</v>
      </c>
      <c r="S68" s="183">
        <f t="shared" si="40"/>
        <v>0</v>
      </c>
      <c r="T68" s="183">
        <f t="shared" si="40"/>
        <v>0</v>
      </c>
      <c r="U68" s="183">
        <f t="shared" si="40"/>
        <v>0</v>
      </c>
    </row>
    <row r="69" spans="3:21" x14ac:dyDescent="0.25">
      <c r="C69" s="127"/>
      <c r="D69" s="128" t="s">
        <v>180</v>
      </c>
      <c r="E69" s="183">
        <f t="shared" si="41"/>
        <v>0</v>
      </c>
      <c r="F69" s="183">
        <f t="shared" si="40"/>
        <v>0</v>
      </c>
      <c r="G69" s="183">
        <f t="shared" si="40"/>
        <v>-8000</v>
      </c>
      <c r="H69" s="183">
        <f t="shared" si="40"/>
        <v>-4000</v>
      </c>
      <c r="I69" s="183">
        <f t="shared" si="40"/>
        <v>1000</v>
      </c>
      <c r="J69" s="183">
        <f t="shared" si="40"/>
        <v>2000</v>
      </c>
      <c r="K69" s="183">
        <f t="shared" si="40"/>
        <v>3000</v>
      </c>
      <c r="L69" s="183">
        <f t="shared" si="40"/>
        <v>3000</v>
      </c>
      <c r="M69" s="183">
        <f t="shared" si="40"/>
        <v>3000</v>
      </c>
      <c r="N69" s="183">
        <f t="shared" si="40"/>
        <v>0</v>
      </c>
      <c r="O69" s="183">
        <f t="shared" si="40"/>
        <v>0</v>
      </c>
      <c r="P69" s="183">
        <f t="shared" si="40"/>
        <v>0</v>
      </c>
      <c r="Q69" s="183">
        <f t="shared" si="40"/>
        <v>0</v>
      </c>
      <c r="R69" s="183">
        <f t="shared" si="40"/>
        <v>0</v>
      </c>
      <c r="S69" s="183">
        <f t="shared" si="40"/>
        <v>0</v>
      </c>
      <c r="T69" s="183">
        <f t="shared" si="40"/>
        <v>0</v>
      </c>
      <c r="U69" s="183">
        <f t="shared" si="40"/>
        <v>1101.4377668342186</v>
      </c>
    </row>
    <row r="70" spans="3:21" x14ac:dyDescent="0.25">
      <c r="C70" s="127"/>
      <c r="D70" s="128" t="s">
        <v>181</v>
      </c>
      <c r="E70" s="183">
        <f t="shared" si="41"/>
        <v>0</v>
      </c>
      <c r="F70" s="183">
        <f t="shared" si="40"/>
        <v>0</v>
      </c>
      <c r="G70" s="183">
        <f t="shared" si="40"/>
        <v>0</v>
      </c>
      <c r="H70" s="183">
        <f t="shared" si="40"/>
        <v>0</v>
      </c>
      <c r="I70" s="183">
        <f t="shared" si="40"/>
        <v>0</v>
      </c>
      <c r="J70" s="183">
        <f t="shared" si="40"/>
        <v>0</v>
      </c>
      <c r="K70" s="183">
        <f t="shared" si="40"/>
        <v>0</v>
      </c>
      <c r="L70" s="183">
        <f t="shared" si="40"/>
        <v>0</v>
      </c>
      <c r="M70" s="183">
        <f t="shared" si="40"/>
        <v>0</v>
      </c>
      <c r="N70" s="183">
        <f t="shared" si="40"/>
        <v>0</v>
      </c>
      <c r="O70" s="183">
        <f t="shared" si="40"/>
        <v>0</v>
      </c>
      <c r="P70" s="183">
        <f>P56-P37</f>
        <v>-2858.4861920387484</v>
      </c>
      <c r="Q70" s="183">
        <f t="shared" si="40"/>
        <v>-7652.9640788425968</v>
      </c>
      <c r="R70" s="183">
        <f t="shared" si="40"/>
        <v>-11017.693248795502</v>
      </c>
      <c r="S70" s="183">
        <f t="shared" si="40"/>
        <v>-6239.1732272088593</v>
      </c>
      <c r="T70" s="183">
        <f t="shared" si="40"/>
        <v>-6299.3045887283588</v>
      </c>
      <c r="U70" s="183">
        <f t="shared" si="40"/>
        <v>-3929.9199676125027</v>
      </c>
    </row>
    <row r="71" spans="3:21" x14ac:dyDescent="0.25">
      <c r="C71" s="127"/>
      <c r="D71" s="128" t="s">
        <v>182</v>
      </c>
      <c r="E71" s="183">
        <f t="shared" si="41"/>
        <v>0</v>
      </c>
      <c r="F71" s="183">
        <f t="shared" si="40"/>
        <v>0</v>
      </c>
      <c r="G71" s="183">
        <f t="shared" si="40"/>
        <v>-85.813284479999879</v>
      </c>
      <c r="H71" s="183">
        <f t="shared" si="40"/>
        <v>-89.245815859199752</v>
      </c>
      <c r="I71" s="183">
        <f t="shared" si="40"/>
        <v>-92.815648493567778</v>
      </c>
      <c r="J71" s="183">
        <f t="shared" si="40"/>
        <v>-96.528274433310344</v>
      </c>
      <c r="K71" s="183">
        <f t="shared" si="40"/>
        <v>-100.38940541064289</v>
      </c>
      <c r="L71" s="183">
        <f t="shared" si="40"/>
        <v>-104.40498162706876</v>
      </c>
      <c r="M71" s="183">
        <f t="shared" si="40"/>
        <v>-108.58118089215145</v>
      </c>
      <c r="N71" s="183">
        <f t="shared" si="40"/>
        <v>-112.9244281278377</v>
      </c>
      <c r="O71" s="183">
        <f t="shared" si="40"/>
        <v>-117.4414052529512</v>
      </c>
      <c r="P71" s="183">
        <f t="shared" si="40"/>
        <v>-122.13906146306908</v>
      </c>
      <c r="Q71" s="183">
        <f t="shared" si="40"/>
        <v>-127.02462392159191</v>
      </c>
      <c r="R71" s="183">
        <f t="shared" si="40"/>
        <v>-132.10560887845577</v>
      </c>
      <c r="S71" s="183">
        <f t="shared" si="40"/>
        <v>-137.38983323359389</v>
      </c>
      <c r="T71" s="183">
        <f t="shared" si="40"/>
        <v>-142.88542656293748</v>
      </c>
      <c r="U71" s="183">
        <f t="shared" si="40"/>
        <v>-148.60084362545513</v>
      </c>
    </row>
    <row r="72" spans="3:21" x14ac:dyDescent="0.25">
      <c r="C72" s="166"/>
      <c r="D72" s="119"/>
      <c r="E72" s="183">
        <f t="shared" si="41"/>
        <v>0</v>
      </c>
      <c r="F72" s="183">
        <f t="shared" si="40"/>
        <v>0</v>
      </c>
      <c r="G72" s="183">
        <f t="shared" si="40"/>
        <v>0</v>
      </c>
      <c r="H72" s="183">
        <f t="shared" si="40"/>
        <v>0</v>
      </c>
      <c r="I72" s="183">
        <f t="shared" si="40"/>
        <v>0</v>
      </c>
      <c r="J72" s="183">
        <f t="shared" si="40"/>
        <v>0</v>
      </c>
      <c r="K72" s="183">
        <f t="shared" si="40"/>
        <v>0</v>
      </c>
      <c r="L72" s="183">
        <f t="shared" si="40"/>
        <v>0</v>
      </c>
      <c r="M72" s="183">
        <f t="shared" si="40"/>
        <v>0</v>
      </c>
      <c r="N72" s="183">
        <f t="shared" si="40"/>
        <v>0</v>
      </c>
      <c r="O72" s="183">
        <f t="shared" si="40"/>
        <v>0</v>
      </c>
      <c r="P72" s="183">
        <f t="shared" si="40"/>
        <v>0</v>
      </c>
      <c r="Q72" s="183">
        <f t="shared" si="40"/>
        <v>0</v>
      </c>
      <c r="R72" s="183">
        <f t="shared" si="40"/>
        <v>0</v>
      </c>
      <c r="S72" s="183">
        <f t="shared" si="40"/>
        <v>0</v>
      </c>
      <c r="T72" s="183">
        <f t="shared" si="40"/>
        <v>0</v>
      </c>
      <c r="U72" s="183">
        <f t="shared" si="40"/>
        <v>0</v>
      </c>
    </row>
    <row r="73" spans="3:21" x14ac:dyDescent="0.25">
      <c r="C73" s="119"/>
      <c r="D73" s="130" t="s">
        <v>183</v>
      </c>
      <c r="E73" s="183">
        <f t="shared" si="41"/>
        <v>0</v>
      </c>
      <c r="F73" s="183">
        <f t="shared" si="40"/>
        <v>0</v>
      </c>
      <c r="G73" s="183">
        <f t="shared" si="40"/>
        <v>-655.11671141986062</v>
      </c>
      <c r="H73" s="183">
        <f t="shared" si="40"/>
        <v>-527.23695625730943</v>
      </c>
      <c r="I73" s="183">
        <f t="shared" si="40"/>
        <v>-537.12299989647636</v>
      </c>
      <c r="J73" s="183">
        <f t="shared" si="40"/>
        <v>-547.46820645913067</v>
      </c>
      <c r="K73" s="183">
        <f t="shared" si="40"/>
        <v>-558.29484380267604</v>
      </c>
      <c r="L73" s="183">
        <f t="shared" si="40"/>
        <v>-569.62628673817744</v>
      </c>
      <c r="M73" s="183">
        <f t="shared" si="40"/>
        <v>-581.4870727471598</v>
      </c>
      <c r="N73" s="183">
        <f t="shared" si="40"/>
        <v>-593.90296051759015</v>
      </c>
      <c r="O73" s="183">
        <f t="shared" si="40"/>
        <v>-606.90099144185297</v>
      </c>
      <c r="P73" s="183">
        <f t="shared" si="40"/>
        <v>-620.50955422676816</v>
      </c>
      <c r="Q73" s="183">
        <f t="shared" si="40"/>
        <v>-634.75845277337976</v>
      </c>
      <c r="R73" s="183">
        <f t="shared" si="40"/>
        <v>-649.67897749213444</v>
      </c>
      <c r="S73" s="183">
        <f t="shared" si="40"/>
        <v>-665.30398022749068</v>
      </c>
      <c r="T73" s="183">
        <f t="shared" si="40"/>
        <v>-681.66795297481985</v>
      </c>
      <c r="U73" s="183">
        <f t="shared" si="40"/>
        <v>-698.80711058174893</v>
      </c>
    </row>
    <row r="74" spans="3:21" x14ac:dyDescent="0.25">
      <c r="C74" s="119"/>
      <c r="D74" s="119" t="s">
        <v>184</v>
      </c>
      <c r="E74" s="183">
        <f t="shared" si="41"/>
        <v>0</v>
      </c>
      <c r="F74" s="183">
        <f t="shared" si="40"/>
        <v>0</v>
      </c>
      <c r="G74" s="183">
        <f t="shared" si="40"/>
        <v>-8085.8132844799984</v>
      </c>
      <c r="H74" s="183">
        <f t="shared" si="40"/>
        <v>-4089.2458158591999</v>
      </c>
      <c r="I74" s="183">
        <f t="shared" si="40"/>
        <v>907.18435150642836</v>
      </c>
      <c r="J74" s="183">
        <f t="shared" si="40"/>
        <v>1903.4717255666892</v>
      </c>
      <c r="K74" s="183">
        <f t="shared" si="40"/>
        <v>2899.6105945893578</v>
      </c>
      <c r="L74" s="183">
        <f t="shared" si="40"/>
        <v>2895.5950183729328</v>
      </c>
      <c r="M74" s="183">
        <f t="shared" si="40"/>
        <v>2891.4188191078465</v>
      </c>
      <c r="N74" s="183">
        <f t="shared" si="40"/>
        <v>-112.92442812783793</v>
      </c>
      <c r="O74" s="183">
        <f t="shared" si="40"/>
        <v>-117.44140525295188</v>
      </c>
      <c r="P74" s="183">
        <f t="shared" si="40"/>
        <v>-122.13906146306772</v>
      </c>
      <c r="Q74" s="183">
        <f t="shared" si="40"/>
        <v>-127.02462392159305</v>
      </c>
      <c r="R74" s="183">
        <f t="shared" si="40"/>
        <v>-132.10560887845577</v>
      </c>
      <c r="S74" s="183">
        <f t="shared" si="40"/>
        <v>-137.3898332335948</v>
      </c>
      <c r="T74" s="183">
        <f t="shared" si="40"/>
        <v>-142.88542656293612</v>
      </c>
      <c r="U74" s="183">
        <f t="shared" si="40"/>
        <v>952.83692320876617</v>
      </c>
    </row>
    <row r="75" spans="3:21" x14ac:dyDescent="0.25">
      <c r="C75" s="205" t="s">
        <v>185</v>
      </c>
      <c r="D75" s="205"/>
      <c r="E75" s="183">
        <f t="shared" si="41"/>
        <v>0</v>
      </c>
      <c r="F75" s="183">
        <f t="shared" si="40"/>
        <v>8.9825443865265697E-6</v>
      </c>
      <c r="G75" s="183">
        <f t="shared" si="40"/>
        <v>-760.68069659863249</v>
      </c>
      <c r="H75" s="183">
        <f t="shared" si="40"/>
        <v>-487.6029384517351</v>
      </c>
      <c r="I75" s="183">
        <f t="shared" si="40"/>
        <v>-404.30355250772845</v>
      </c>
      <c r="J75" s="183">
        <f t="shared" si="40"/>
        <v>-382.53668755545368</v>
      </c>
      <c r="K75" s="183">
        <f t="shared" si="40"/>
        <v>-359.03305297624684</v>
      </c>
      <c r="L75" s="183">
        <f t="shared" si="40"/>
        <v>-333.68762963494009</v>
      </c>
      <c r="M75" s="183">
        <f t="shared" si="40"/>
        <v>-306.3897399228299</v>
      </c>
      <c r="N75" s="183">
        <f t="shared" si="40"/>
        <v>-277.02276187190364</v>
      </c>
      <c r="O75" s="183">
        <f t="shared" si="40"/>
        <v>-245.46382941768752</v>
      </c>
      <c r="P75" s="183">
        <f t="shared" si="40"/>
        <v>-258.88424413371104</v>
      </c>
      <c r="Q75" s="183">
        <f t="shared" si="40"/>
        <v>-406.14407337202283</v>
      </c>
      <c r="R75" s="183">
        <f t="shared" si="40"/>
        <v>-586.01907846651011</v>
      </c>
      <c r="S75" s="183">
        <f t="shared" si="40"/>
        <v>-185.56968709404828</v>
      </c>
      <c r="T75" s="183">
        <f t="shared" si="40"/>
        <v>-50.011556580881006</v>
      </c>
      <c r="U75" s="183">
        <f t="shared" si="40"/>
        <v>-2.3294726663480105</v>
      </c>
    </row>
    <row r="76" spans="3:21" x14ac:dyDescent="0.25">
      <c r="C76" s="119"/>
      <c r="D76" s="119" t="s">
        <v>186</v>
      </c>
      <c r="E76" s="183">
        <f t="shared" si="41"/>
        <v>0</v>
      </c>
      <c r="F76" s="183">
        <f t="shared" si="40"/>
        <v>0</v>
      </c>
      <c r="G76" s="183">
        <f t="shared" si="40"/>
        <v>-3.1432694219810389E-2</v>
      </c>
      <c r="H76" s="183">
        <f t="shared" si="40"/>
        <v>-1.5356603169475999E-2</v>
      </c>
      <c r="I76" s="183">
        <f t="shared" si="40"/>
        <v>3.2927810966589394E-3</v>
      </c>
      <c r="J76" s="183">
        <f t="shared" si="40"/>
        <v>6.6353521021118647E-3</v>
      </c>
      <c r="K76" s="183">
        <f t="shared" si="40"/>
        <v>9.7130400069472891E-3</v>
      </c>
      <c r="L76" s="183">
        <f t="shared" si="40"/>
        <v>9.3057104274289829E-3</v>
      </c>
      <c r="M76" s="183">
        <f t="shared" si="40"/>
        <v>8.9144008001341875E-3</v>
      </c>
      <c r="N76" s="183">
        <f t="shared" si="40"/>
        <v>1.2770710670793987E-3</v>
      </c>
      <c r="O76" s="183">
        <f t="shared" si="40"/>
        <v>5.8987267264865879E-3</v>
      </c>
      <c r="P76" s="183">
        <f t="shared" si="40"/>
        <v>5.915192418476988E-3</v>
      </c>
      <c r="Q76" s="183">
        <f t="shared" si="40"/>
        <v>5.9542483024136433E-3</v>
      </c>
      <c r="R76" s="183">
        <f t="shared" si="40"/>
        <v>5.9429491408020431E-3</v>
      </c>
      <c r="S76" s="183">
        <f t="shared" si="40"/>
        <v>3.7793603289702337E-3</v>
      </c>
      <c r="T76" s="183">
        <f t="shared" si="40"/>
        <v>3.7688422522223416E-3</v>
      </c>
      <c r="U76" s="183">
        <f t="shared" si="40"/>
        <v>6.283887039743339E-3</v>
      </c>
    </row>
    <row r="78" spans="3:21" x14ac:dyDescent="0.25">
      <c r="G78" s="44">
        <f>'[10]свод мероприятий 05.06.2017'!H16</f>
        <v>15109.1372881356</v>
      </c>
      <c r="H78" s="44">
        <f>'[10]свод мероприятий 05.06.2017'!I16</f>
        <v>16515.987490677999</v>
      </c>
      <c r="I78" s="44">
        <f>'[10]свод мероприятий 05.06.2017'!J16</f>
        <v>16648.763072337289</v>
      </c>
      <c r="J78" s="44">
        <f>'[10]свод мероприятий 05.06.2017'!K16</f>
        <v>15060.585301768217</v>
      </c>
      <c r="K78" s="44">
        <f>'[10]свод мероприятий 05.06.2017'!L16</f>
        <v>16912.13804412532</v>
      </c>
      <c r="L78" s="44">
        <f>'[10]свод мероприятий 05.06.2017'!M16</f>
        <v>13419.195025236608</v>
      </c>
      <c r="M78" s="44">
        <f>'[10]свод мероприятий 05.06.2017'!N16</f>
        <v>13478.117256974512</v>
      </c>
      <c r="N78" s="44">
        <f>'[10]свод мероприятий 05.06.2017'!O16</f>
        <v>13530.743227378136</v>
      </c>
      <c r="O78" s="44">
        <f>'[10]свод мероприятий 05.06.2017'!P16</f>
        <v>13827.330897016664</v>
      </c>
      <c r="P78" s="44">
        <f>'[10]свод мероприятий 05.06.2017'!Q16</f>
        <v>16311.978324425949</v>
      </c>
      <c r="Q78" s="44">
        <f>'[10]свод мероприятий 05.06.2017'!R16</f>
        <v>15727.390691023211</v>
      </c>
      <c r="R78" s="44">
        <f>'[10]свод мероприятий 05.06.2017'!S16</f>
        <v>16164.826965058313</v>
      </c>
      <c r="S78" s="44">
        <f>'[10]свод мероприятий 05.06.2017'!T16</f>
        <v>15592.840304501609</v>
      </c>
      <c r="T78" s="44">
        <f>'[10]свод мероприятий 05.06.2017'!U16</f>
        <v>15707.290082381252</v>
      </c>
      <c r="U78" s="44">
        <f>'[10]свод мероприятий 05.06.2017'!V16</f>
        <v>15825.402253153046</v>
      </c>
    </row>
    <row r="79" spans="3:21" x14ac:dyDescent="0.25">
      <c r="G79" s="180">
        <f>G78-G55</f>
        <v>9065.7053929661088</v>
      </c>
      <c r="H79" s="180">
        <f t="shared" ref="H79:U79" si="42">H78-H55</f>
        <v>4151.4482828164982</v>
      </c>
      <c r="I79" s="180">
        <f t="shared" si="42"/>
        <v>-1617.0305347801732</v>
      </c>
      <c r="J79" s="180">
        <f t="shared" si="42"/>
        <v>-1806.5728281022639</v>
      </c>
      <c r="K79" s="180">
        <f t="shared" si="42"/>
        <v>1687.3321189143899</v>
      </c>
      <c r="L79" s="180">
        <f t="shared" si="42"/>
        <v>441.82829470646902</v>
      </c>
      <c r="M79" s="180">
        <f t="shared" si="42"/>
        <v>3819.5730701824396</v>
      </c>
      <c r="N79" s="180">
        <f t="shared" si="42"/>
        <v>8682.3914621233162</v>
      </c>
      <c r="O79" s="180">
        <f t="shared" si="42"/>
        <v>13827.330897016664</v>
      </c>
      <c r="P79" s="180">
        <f t="shared" si="42"/>
        <v>16311.978324425949</v>
      </c>
      <c r="Q79" s="180">
        <f t="shared" si="42"/>
        <v>15727.390691023211</v>
      </c>
      <c r="R79" s="180">
        <f t="shared" si="42"/>
        <v>16164.826965058313</v>
      </c>
      <c r="S79" s="180">
        <f t="shared" si="42"/>
        <v>13865.966983892045</v>
      </c>
      <c r="T79" s="180">
        <f t="shared" si="42"/>
        <v>3441.135233093275</v>
      </c>
      <c r="U79" s="180">
        <f t="shared" si="42"/>
        <v>4023.9600567961024</v>
      </c>
    </row>
  </sheetData>
  <mergeCells count="3">
    <mergeCell ref="C42:D42"/>
    <mergeCell ref="C61:D61"/>
    <mergeCell ref="C75:D7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ignoredErrors>
    <ignoredError sqref="F32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I24"/>
  <sheetViews>
    <sheetView zoomScale="90" zoomScaleNormal="90" zoomScaleSheetLayoutView="100" workbookViewId="0">
      <pane xSplit="2" ySplit="9" topLeftCell="E10" activePane="bottomRight" state="frozen"/>
      <selection pane="topRight" activeCell="C1" sqref="C1"/>
      <selection pane="bottomLeft" activeCell="A10" sqref="A10"/>
      <selection pane="bottomRight" activeCell="I33" sqref="I33"/>
    </sheetView>
  </sheetViews>
  <sheetFormatPr defaultRowHeight="15" x14ac:dyDescent="0.25"/>
  <cols>
    <col min="1" max="1" width="4.140625" style="9" customWidth="1"/>
    <col min="2" max="2" width="23" style="9" customWidth="1"/>
    <col min="3" max="3" width="15.85546875" style="9" hidden="1" customWidth="1"/>
    <col min="4" max="4" width="15" style="9" hidden="1" customWidth="1"/>
    <col min="5" max="5" width="15" style="9" customWidth="1"/>
    <col min="6" max="7" width="14" style="9" customWidth="1"/>
    <col min="8" max="8" width="14.28515625" style="9" customWidth="1"/>
    <col min="9" max="21" width="14" style="9" customWidth="1"/>
    <col min="22" max="16384" width="9.140625" style="9"/>
  </cols>
  <sheetData>
    <row r="1" spans="1:21" x14ac:dyDescent="0.25">
      <c r="A1" s="9" t="str">
        <f>'[6]5.3'!A1</f>
        <v>Теплоснабжающая (теплосетевая) организация: АО "ЮЭСК"</v>
      </c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x14ac:dyDescent="0.25">
      <c r="A2" s="9" t="str">
        <f>'[6]5.3'!A2</f>
        <v>Базовый период/Период регулирования:2016/2017г.г.</v>
      </c>
    </row>
    <row r="4" spans="1:21" ht="35.25" customHeight="1" x14ac:dyDescent="0.3">
      <c r="A4" s="206" t="s">
        <v>141</v>
      </c>
      <c r="B4" s="206"/>
      <c r="C4" s="206"/>
      <c r="D4" s="206"/>
      <c r="E4" s="206"/>
      <c r="F4" s="206"/>
      <c r="G4" s="206"/>
    </row>
    <row r="6" spans="1:21" x14ac:dyDescent="0.25">
      <c r="B6" s="11" t="str">
        <f>'[6]5.3'!A6</f>
        <v>Алеутский ЭР</v>
      </c>
    </row>
    <row r="7" spans="1:21" s="38" customFormat="1" x14ac:dyDescent="0.25">
      <c r="A7" s="207" t="s">
        <v>142</v>
      </c>
      <c r="B7" s="209" t="s">
        <v>1</v>
      </c>
      <c r="C7" s="211">
        <v>2016</v>
      </c>
      <c r="D7" s="212"/>
      <c r="E7" s="47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</row>
    <row r="8" spans="1:21" ht="90" x14ac:dyDescent="0.25">
      <c r="A8" s="208"/>
      <c r="B8" s="210"/>
      <c r="C8" s="37" t="s">
        <v>143</v>
      </c>
      <c r="D8" s="37" t="s">
        <v>144</v>
      </c>
      <c r="E8" s="48" t="s">
        <v>145</v>
      </c>
      <c r="F8" s="48" t="s">
        <v>146</v>
      </c>
      <c r="G8" s="48">
        <v>2018</v>
      </c>
      <c r="H8" s="48">
        <v>2019</v>
      </c>
      <c r="I8" s="48">
        <v>2020</v>
      </c>
      <c r="J8" s="48">
        <v>2021</v>
      </c>
      <c r="K8" s="48">
        <v>2022</v>
      </c>
      <c r="L8" s="48">
        <v>2023</v>
      </c>
      <c r="M8" s="48">
        <v>2024</v>
      </c>
      <c r="N8" s="48">
        <v>2025</v>
      </c>
      <c r="O8" s="48">
        <v>2026</v>
      </c>
      <c r="P8" s="48">
        <v>2027</v>
      </c>
      <c r="Q8" s="48">
        <v>2028</v>
      </c>
      <c r="R8" s="48">
        <v>2029</v>
      </c>
      <c r="S8" s="48">
        <v>2030</v>
      </c>
      <c r="T8" s="48">
        <v>2031</v>
      </c>
      <c r="U8" s="48">
        <v>2032</v>
      </c>
    </row>
    <row r="9" spans="1:21" s="38" customFormat="1" x14ac:dyDescent="0.25">
      <c r="A9" s="14">
        <v>1</v>
      </c>
      <c r="B9" s="14">
        <v>2</v>
      </c>
      <c r="C9" s="15">
        <v>3</v>
      </c>
      <c r="D9" s="14">
        <v>4</v>
      </c>
      <c r="E9" s="14"/>
      <c r="F9" s="15">
        <v>6</v>
      </c>
      <c r="G9" s="14">
        <v>8</v>
      </c>
      <c r="H9" s="14">
        <v>8</v>
      </c>
      <c r="I9" s="14">
        <v>8</v>
      </c>
      <c r="J9" s="14">
        <v>8</v>
      </c>
      <c r="K9" s="14">
        <v>8</v>
      </c>
      <c r="L9" s="14">
        <v>8</v>
      </c>
      <c r="M9" s="14">
        <v>8</v>
      </c>
      <c r="N9" s="14">
        <v>8</v>
      </c>
      <c r="O9" s="14">
        <v>8</v>
      </c>
      <c r="P9" s="14">
        <v>8</v>
      </c>
      <c r="Q9" s="14">
        <v>8</v>
      </c>
      <c r="R9" s="14">
        <v>8</v>
      </c>
      <c r="S9" s="14">
        <v>8</v>
      </c>
      <c r="T9" s="14">
        <v>8</v>
      </c>
      <c r="U9" s="14">
        <v>8</v>
      </c>
    </row>
    <row r="10" spans="1:21" x14ac:dyDescent="0.25">
      <c r="A10" s="49" t="s">
        <v>75</v>
      </c>
      <c r="B10" s="50" t="s">
        <v>147</v>
      </c>
      <c r="C10" s="18"/>
      <c r="D10" s="39">
        <f>E10</f>
        <v>108111.55445326868</v>
      </c>
      <c r="E10" s="39">
        <f>'[7]5.4'!E10</f>
        <v>108111.55445326868</v>
      </c>
      <c r="F10" s="39">
        <f>'[7]5.4'!J10</f>
        <v>111773.35490673839</v>
      </c>
      <c r="G10" s="23">
        <f>F10*1.02</f>
        <v>114008.82200487316</v>
      </c>
      <c r="H10" s="23">
        <f>G10*1.029</f>
        <v>117315.07784301447</v>
      </c>
      <c r="I10" s="23">
        <f>H10*1.032</f>
        <v>121069.16033399093</v>
      </c>
      <c r="J10" s="23">
        <f t="shared" ref="J10:U10" si="0">I10*1.04</f>
        <v>125911.92674735058</v>
      </c>
      <c r="K10" s="23">
        <f t="shared" si="0"/>
        <v>130948.4038172446</v>
      </c>
      <c r="L10" s="23">
        <f t="shared" si="0"/>
        <v>136186.3399699344</v>
      </c>
      <c r="M10" s="23">
        <f t="shared" si="0"/>
        <v>141633.79356873178</v>
      </c>
      <c r="N10" s="23">
        <f t="shared" si="0"/>
        <v>147299.14531148106</v>
      </c>
      <c r="O10" s="23">
        <f t="shared" si="0"/>
        <v>153191.1111239403</v>
      </c>
      <c r="P10" s="23">
        <f t="shared" si="0"/>
        <v>159318.7555688979</v>
      </c>
      <c r="Q10" s="23">
        <f t="shared" si="0"/>
        <v>165691.50579165382</v>
      </c>
      <c r="R10" s="23">
        <f t="shared" si="0"/>
        <v>172319.16602331997</v>
      </c>
      <c r="S10" s="23">
        <f t="shared" si="0"/>
        <v>179211.93266425276</v>
      </c>
      <c r="T10" s="23">
        <f t="shared" si="0"/>
        <v>186380.40997082289</v>
      </c>
      <c r="U10" s="23">
        <f t="shared" si="0"/>
        <v>193835.6263696558</v>
      </c>
    </row>
    <row r="11" spans="1:21" ht="30" x14ac:dyDescent="0.25">
      <c r="A11" s="49" t="s">
        <v>77</v>
      </c>
      <c r="B11" s="17" t="s">
        <v>148</v>
      </c>
      <c r="C11" s="18"/>
      <c r="D11" s="39">
        <f>E11</f>
        <v>5767</v>
      </c>
      <c r="E11" s="39">
        <f>'[7]5.4'!E11</f>
        <v>5767</v>
      </c>
      <c r="F11" s="23">
        <f>ДПР!E9*ДПР!E20</f>
        <v>3894.6079999999993</v>
      </c>
      <c r="G11" s="23">
        <f>ДПР!F9*ДПР!F20</f>
        <v>3763.2000000000003</v>
      </c>
      <c r="H11" s="23">
        <f>ДПР!G9*ДПР!G20</f>
        <v>3951.36</v>
      </c>
      <c r="I11" s="23">
        <f>ДПР!H9*ДПР!H20</f>
        <v>4148.9280000000008</v>
      </c>
      <c r="J11" s="23">
        <f>ДПР!I9*ДПР!I20</f>
        <v>4356.3744000000006</v>
      </c>
      <c r="K11" s="23">
        <f>ДПР!J9*ДПР!J20</f>
        <v>4574.1931200000017</v>
      </c>
      <c r="L11" s="23">
        <f>ДПР!K9*ДПР!K20</f>
        <v>4802.9027760000017</v>
      </c>
      <c r="M11" s="23">
        <f>ДПР!L9*ДПР!L20</f>
        <v>5043.0479148000013</v>
      </c>
      <c r="N11" s="23">
        <f>ДПР!M9*ДПР!M20</f>
        <v>5295.2003105400017</v>
      </c>
      <c r="O11" s="23">
        <f>ДПР!N9*ДПР!N20</f>
        <v>5559.9603260670019</v>
      </c>
      <c r="P11" s="23">
        <f>ДПР!O9*ДПР!O20</f>
        <v>5837.9583423703525</v>
      </c>
      <c r="Q11" s="23">
        <f>ДПР!P9*ДПР!P20</f>
        <v>6129.8562594888699</v>
      </c>
      <c r="R11" s="23">
        <f>ДПР!Q9*ДПР!Q20</f>
        <v>6436.3490724633139</v>
      </c>
      <c r="S11" s="23">
        <f>ДПР!R9*ДПР!R20</f>
        <v>6758.1665260864802</v>
      </c>
      <c r="T11" s="23">
        <f>ДПР!S9*ДПР!S20</f>
        <v>7096.0748523908051</v>
      </c>
      <c r="U11" s="23">
        <f>ДПР!T9*ДПР!T20</f>
        <v>7450.8785950103456</v>
      </c>
    </row>
    <row r="12" spans="1:21" ht="30" x14ac:dyDescent="0.25">
      <c r="A12" s="49" t="s">
        <v>79</v>
      </c>
      <c r="B12" s="17" t="s">
        <v>149</v>
      </c>
      <c r="C12" s="18"/>
      <c r="D12" s="39"/>
      <c r="E12" s="18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ht="30" x14ac:dyDescent="0.25">
      <c r="A13" s="49" t="s">
        <v>87</v>
      </c>
      <c r="B13" s="17" t="s">
        <v>150</v>
      </c>
      <c r="C13" s="18"/>
      <c r="D13" s="39">
        <f>E13</f>
        <v>3113.5207337638813</v>
      </c>
      <c r="E13" s="39">
        <f>'[7]5.4'!E13</f>
        <v>3113.5207337638813</v>
      </c>
      <c r="F13" s="39">
        <f>'[9]5.4'!$L$13</f>
        <v>2641.3444200000004</v>
      </c>
      <c r="G13" s="23">
        <f>ДПР!F11*ДПР!F21</f>
        <v>4132.296618958625</v>
      </c>
      <c r="H13" s="23">
        <f>ДПР!G11*ДПР!G21</f>
        <v>4297.5884837169706</v>
      </c>
      <c r="I13" s="23">
        <f>ДПР!H11*ДПР!H21</f>
        <v>4469.4920230656498</v>
      </c>
      <c r="J13" s="23">
        <f>ДПР!I11*ДПР!I21</f>
        <v>4648.2717039882764</v>
      </c>
      <c r="K13" s="23">
        <f>ДПР!J11*ДПР!J21</f>
        <v>4834.2025721478076</v>
      </c>
      <c r="L13" s="23">
        <f>ДПР!K11*ДПР!K21</f>
        <v>5027.5706750337195</v>
      </c>
      <c r="M13" s="23">
        <f>ДПР!L11*ДПР!L21</f>
        <v>5228.6735020350689</v>
      </c>
      <c r="N13" s="23">
        <f>ДПР!M11*ДПР!M21</f>
        <v>5437.8204421164719</v>
      </c>
      <c r="O13" s="23">
        <f>ДПР!N11*ДПР!N21</f>
        <v>5655.3332598011311</v>
      </c>
      <c r="P13" s="23">
        <f>ДПР!O11*ДПР!O21</f>
        <v>5881.5465901931757</v>
      </c>
      <c r="Q13" s="23">
        <f>ДПР!P11*ДПР!P21</f>
        <v>6116.8084538009034</v>
      </c>
      <c r="R13" s="23">
        <f>ДПР!Q11*ДПР!Q21</f>
        <v>6361.4807919529394</v>
      </c>
      <c r="S13" s="23">
        <f>ДПР!R11*ДПР!R21</f>
        <v>6615.9400236310576</v>
      </c>
      <c r="T13" s="23">
        <f>ДПР!S11*ДПР!S21</f>
        <v>6880.5776245763009</v>
      </c>
      <c r="U13" s="23">
        <f>ДПР!T11*ДПР!T21</f>
        <v>7155.8007295593534</v>
      </c>
    </row>
    <row r="14" spans="1:21" ht="30" x14ac:dyDescent="0.25">
      <c r="A14" s="49" t="s">
        <v>89</v>
      </c>
      <c r="B14" s="17" t="s">
        <v>151</v>
      </c>
      <c r="C14" s="18"/>
      <c r="D14" s="39">
        <f>E14</f>
        <v>2394.5801159670159</v>
      </c>
      <c r="E14" s="39">
        <f>'[7]5.4'!E14</f>
        <v>2394.5801159670159</v>
      </c>
      <c r="F14" s="39">
        <f>'[7]5.4'!J14</f>
        <v>2414.0501218235049</v>
      </c>
      <c r="G14" s="23">
        <f>F14*1.04</f>
        <v>2510.6121266964451</v>
      </c>
      <c r="H14" s="23">
        <f>G14*1.04</f>
        <v>2611.036611764303</v>
      </c>
      <c r="I14" s="23">
        <f t="shared" ref="I14:K14" si="1">H14*1.04</f>
        <v>2715.4780762348751</v>
      </c>
      <c r="J14" s="23">
        <f t="shared" si="1"/>
        <v>2824.0971992842701</v>
      </c>
      <c r="K14" s="23">
        <f t="shared" si="1"/>
        <v>2937.0610872556408</v>
      </c>
      <c r="L14" s="23">
        <f t="shared" ref="L14:U14" si="2">K14*1.04</f>
        <v>3054.5435307458665</v>
      </c>
      <c r="M14" s="23">
        <f t="shared" si="2"/>
        <v>3176.7252719757012</v>
      </c>
      <c r="N14" s="23">
        <f t="shared" si="2"/>
        <v>3303.7942828547293</v>
      </c>
      <c r="O14" s="23">
        <f t="shared" si="2"/>
        <v>3435.9460541689186</v>
      </c>
      <c r="P14" s="23">
        <f t="shared" si="2"/>
        <v>3573.3838963356757</v>
      </c>
      <c r="Q14" s="23">
        <f t="shared" si="2"/>
        <v>3716.3192521891028</v>
      </c>
      <c r="R14" s="23">
        <f t="shared" si="2"/>
        <v>3864.9720222766668</v>
      </c>
      <c r="S14" s="23">
        <f t="shared" si="2"/>
        <v>4019.5709031677338</v>
      </c>
      <c r="T14" s="23">
        <f t="shared" si="2"/>
        <v>4180.3537392944436</v>
      </c>
      <c r="U14" s="23">
        <f t="shared" si="2"/>
        <v>4347.5678888662214</v>
      </c>
    </row>
    <row r="15" spans="1:21" x14ac:dyDescent="0.25">
      <c r="A15" s="49" t="s">
        <v>152</v>
      </c>
      <c r="B15" s="51" t="s">
        <v>135</v>
      </c>
      <c r="C15" s="18"/>
      <c r="D15" s="39">
        <f>E15</f>
        <v>119386.65530299958</v>
      </c>
      <c r="E15" s="39">
        <f t="shared" ref="E15:K15" si="3">SUM(E10:E14)</f>
        <v>119386.65530299958</v>
      </c>
      <c r="F15" s="39">
        <f t="shared" si="3"/>
        <v>120723.35744856187</v>
      </c>
      <c r="G15" s="39">
        <f t="shared" si="3"/>
        <v>124414.93075052823</v>
      </c>
      <c r="H15" s="39">
        <f t="shared" si="3"/>
        <v>128175.06293849574</v>
      </c>
      <c r="I15" s="39">
        <f t="shared" si="3"/>
        <v>132403.05843329144</v>
      </c>
      <c r="J15" s="39">
        <f t="shared" si="3"/>
        <v>137740.67005062313</v>
      </c>
      <c r="K15" s="39">
        <f t="shared" si="3"/>
        <v>143293.86059664804</v>
      </c>
      <c r="L15" s="39">
        <f t="shared" ref="L15:U15" si="4">SUM(L10:L14)</f>
        <v>149071.356951714</v>
      </c>
      <c r="M15" s="39">
        <f t="shared" si="4"/>
        <v>155082.24025754255</v>
      </c>
      <c r="N15" s="39">
        <f t="shared" si="4"/>
        <v>161335.96034699227</v>
      </c>
      <c r="O15" s="39">
        <f t="shared" si="4"/>
        <v>167842.35076397733</v>
      </c>
      <c r="P15" s="39">
        <f t="shared" si="4"/>
        <v>174611.64439779709</v>
      </c>
      <c r="Q15" s="39">
        <f t="shared" si="4"/>
        <v>181654.48975713272</v>
      </c>
      <c r="R15" s="39">
        <f t="shared" si="4"/>
        <v>188981.96791001287</v>
      </c>
      <c r="S15" s="39">
        <f t="shared" si="4"/>
        <v>196605.61011713804</v>
      </c>
      <c r="T15" s="39">
        <f t="shared" si="4"/>
        <v>204537.41618708445</v>
      </c>
      <c r="U15" s="39">
        <f t="shared" si="4"/>
        <v>212789.87358309171</v>
      </c>
    </row>
    <row r="17" spans="1:139" ht="15.75" x14ac:dyDescent="0.25">
      <c r="B17" s="29"/>
      <c r="E17" s="168">
        <f>'5.4 (2)'!E15+'5.4 (3)'!E15</f>
        <v>119386.66140097982</v>
      </c>
      <c r="F17" s="168">
        <f>'5.4 (2)'!F15+'5.4 (3)'!F15</f>
        <v>120723.35757688392</v>
      </c>
      <c r="G17" s="168">
        <f>'5.4 (2)'!G15+'5.4 (3)'!G15</f>
        <v>126763.92107111811</v>
      </c>
      <c r="H17" s="168">
        <f>'5.4 (2)'!H15+'5.4 (3)'!H15</f>
        <v>131834.47791396285</v>
      </c>
      <c r="I17" s="168">
        <f>'5.4 (2)'!I15+'5.4 (3)'!I15</f>
        <v>137413.88919387019</v>
      </c>
      <c r="J17" s="168">
        <f>'5.4 (2)'!J15+'5.4 (3)'!J15</f>
        <v>143229.6363079978</v>
      </c>
      <c r="K17" s="168">
        <f>'5.4 (2)'!K15+'5.4 (3)'!K15</f>
        <v>149291.73854318453</v>
      </c>
      <c r="L17" s="168">
        <f>'5.4 (2)'!L15+'5.4 (3)'!L15</f>
        <v>155610.64028944203</v>
      </c>
      <c r="M17" s="168">
        <f>'5.4 (2)'!M15+'5.4 (3)'!M15</f>
        <v>162197.22909034463</v>
      </c>
      <c r="N17" s="168">
        <f>'5.4 (2)'!N15+'5.4 (3)'!N15</f>
        <v>169062.85446042425</v>
      </c>
      <c r="O17" s="168">
        <f>'5.4 (2)'!O15+'5.4 (3)'!O15</f>
        <v>176219.34750218515</v>
      </c>
      <c r="P17" s="168">
        <f>'5.4 (2)'!P15+'5.4 (3)'!P15</f>
        <v>183679.04135674023</v>
      </c>
      <c r="Q17" s="168">
        <f>'5.4 (2)'!Q15+'5.4 (3)'!Q15</f>
        <v>191454.79252351966</v>
      </c>
      <c r="R17" s="168">
        <f>'5.4 (2)'!R15+'5.4 (3)'!R15</f>
        <v>199560.00308600816</v>
      </c>
      <c r="S17" s="168">
        <f>'5.4 (2)'!S15+'5.4 (3)'!S15</f>
        <v>208008.64388204276</v>
      </c>
      <c r="T17" s="168">
        <f>'5.4 (2)'!T15+'5.4 (3)'!T15</f>
        <v>216815.27865884028</v>
      </c>
      <c r="U17" s="168">
        <f>'5.4 (2)'!U15+'5.4 (3)'!U15</f>
        <v>225995.08925463492</v>
      </c>
    </row>
    <row r="18" spans="1:139" x14ac:dyDescent="0.25">
      <c r="E18" s="168">
        <f>E17-E15</f>
        <v>6.0979802365181968E-3</v>
      </c>
      <c r="F18" s="168">
        <f t="shared" ref="F18:U18" si="5">F17-F15</f>
        <v>1.2832204811275005E-4</v>
      </c>
      <c r="G18" s="168">
        <f t="shared" si="5"/>
        <v>2348.9903205898736</v>
      </c>
      <c r="H18" s="168">
        <f t="shared" si="5"/>
        <v>3659.4149754671089</v>
      </c>
      <c r="I18" s="168">
        <f t="shared" si="5"/>
        <v>5010.8307605787413</v>
      </c>
      <c r="J18" s="168">
        <f t="shared" si="5"/>
        <v>5488.9662573746755</v>
      </c>
      <c r="K18" s="168">
        <f t="shared" si="5"/>
        <v>5997.8779465364933</v>
      </c>
      <c r="L18" s="168">
        <f t="shared" si="5"/>
        <v>6539.2833377280331</v>
      </c>
      <c r="M18" s="168">
        <f t="shared" si="5"/>
        <v>7114.9888328020752</v>
      </c>
      <c r="N18" s="168">
        <f t="shared" si="5"/>
        <v>7726.8941134319757</v>
      </c>
      <c r="O18" s="168">
        <f t="shared" si="5"/>
        <v>8376.9967382078175</v>
      </c>
      <c r="P18" s="168">
        <f t="shared" si="5"/>
        <v>9067.3969589431363</v>
      </c>
      <c r="Q18" s="168">
        <f t="shared" si="5"/>
        <v>9800.3027663869434</v>
      </c>
      <c r="R18" s="168">
        <f t="shared" si="5"/>
        <v>10578.03517599529</v>
      </c>
      <c r="S18" s="168">
        <f t="shared" si="5"/>
        <v>11403.033764904714</v>
      </c>
      <c r="T18" s="168">
        <f t="shared" si="5"/>
        <v>12277.862471755827</v>
      </c>
      <c r="U18" s="168">
        <f t="shared" si="5"/>
        <v>13205.215671543207</v>
      </c>
    </row>
    <row r="19" spans="1:139" ht="15" hidden="1" customHeight="1" x14ac:dyDescent="0.25">
      <c r="B19" s="9" t="s">
        <v>139</v>
      </c>
    </row>
    <row r="20" spans="1:139" ht="15" hidden="1" customHeight="1" x14ac:dyDescent="0.25">
      <c r="A20" s="25" t="s">
        <v>14</v>
      </c>
      <c r="B20" s="116" t="s">
        <v>140</v>
      </c>
      <c r="C20" s="116"/>
      <c r="D20" s="116"/>
      <c r="E20" s="116"/>
      <c r="F20" s="116"/>
      <c r="G20" s="116"/>
      <c r="H20" s="31"/>
      <c r="I20" s="31"/>
      <c r="J20" s="31"/>
      <c r="K20" s="31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</row>
    <row r="21" spans="1:139" ht="30" hidden="1" customHeight="1" x14ac:dyDescent="0.25">
      <c r="A21" s="25" t="s">
        <v>17</v>
      </c>
      <c r="B21" s="27" t="s">
        <v>153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</row>
    <row r="22" spans="1:139" ht="15" hidden="1" customHeight="1" x14ac:dyDescent="0.25">
      <c r="A22" s="25" t="s">
        <v>21</v>
      </c>
      <c r="B22" s="116" t="s">
        <v>154</v>
      </c>
      <c r="C22" s="116"/>
      <c r="D22" s="116"/>
      <c r="E22" s="116"/>
      <c r="F22" s="116"/>
      <c r="G22" s="116"/>
      <c r="H22" s="31"/>
      <c r="I22" s="31"/>
      <c r="J22" s="31"/>
      <c r="K22" s="31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</row>
    <row r="23" spans="1:139" x14ac:dyDescent="0.25">
      <c r="F23" s="168"/>
    </row>
    <row r="24" spans="1:139" x14ac:dyDescent="0.25">
      <c r="F24" s="168"/>
    </row>
  </sheetData>
  <mergeCells count="4">
    <mergeCell ref="A4:G4"/>
    <mergeCell ref="A7:A8"/>
    <mergeCell ref="B7:B8"/>
    <mergeCell ref="C7:D7"/>
  </mergeCells>
  <pageMargins left="0.43307086614173229" right="0.1574803149606299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40"/>
  <sheetViews>
    <sheetView zoomScale="90" zoomScaleNormal="90" zoomScaleSheetLayoutView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22" sqref="E22"/>
    </sheetView>
  </sheetViews>
  <sheetFormatPr defaultRowHeight="15" x14ac:dyDescent="0.25"/>
  <cols>
    <col min="1" max="1" width="3" style="9" customWidth="1"/>
    <col min="2" max="2" width="40.28515625" style="9" customWidth="1"/>
    <col min="3" max="3" width="13.140625" style="9" customWidth="1"/>
    <col min="4" max="4" width="12.85546875" style="9" customWidth="1"/>
    <col min="5" max="19" width="14" style="9" customWidth="1"/>
    <col min="20" max="16384" width="9.140625" style="9"/>
  </cols>
  <sheetData>
    <row r="1" spans="1:19" x14ac:dyDescent="0.25">
      <c r="A1" s="9" t="str">
        <f>'[6]5.4'!A1</f>
        <v>Теплоснабжающая (теплосетевая) организация: АО "ЮЭСК"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x14ac:dyDescent="0.25">
      <c r="A2" s="9" t="str">
        <f>'[6]5.4'!A2</f>
        <v>Базовый период/Период регулирования:2016/2017г.г.</v>
      </c>
    </row>
    <row r="4" spans="1:19" ht="18.75" x14ac:dyDescent="0.3">
      <c r="A4" s="33" t="s">
        <v>155</v>
      </c>
    </row>
    <row r="6" spans="1:19" x14ac:dyDescent="0.25">
      <c r="A6" s="11" t="str">
        <f>'[6]5.4'!B6</f>
        <v>Алеутский ЭР</v>
      </c>
      <c r="E6" s="9">
        <f>(E10+'5.3'!G24+'5.9'!E12-'5.4'!G10-'5.3'!G21-'5.9'!E20)*0.05</f>
        <v>6886.1987712285154</v>
      </c>
      <c r="F6" s="9">
        <f>(F10+'5.3'!H24+'5.9'!F12-'5.4'!H10-'5.3'!H21-'5.9'!F20)*0.05</f>
        <v>7100.6707846234385</v>
      </c>
    </row>
    <row r="7" spans="1:19" s="45" customFormat="1" ht="14.1" customHeight="1" x14ac:dyDescent="0.25">
      <c r="A7" s="204" t="s">
        <v>71</v>
      </c>
      <c r="B7" s="204" t="s">
        <v>102</v>
      </c>
      <c r="C7" s="47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</row>
    <row r="8" spans="1:19" s="53" customFormat="1" ht="89.25" customHeight="1" x14ac:dyDescent="0.25">
      <c r="A8" s="204"/>
      <c r="B8" s="204"/>
      <c r="C8" s="48" t="s">
        <v>156</v>
      </c>
      <c r="D8" s="48" t="s">
        <v>157</v>
      </c>
      <c r="E8" s="48">
        <v>2018</v>
      </c>
      <c r="F8" s="48">
        <v>2019</v>
      </c>
      <c r="G8" s="48">
        <v>2020</v>
      </c>
      <c r="H8" s="48">
        <v>2021</v>
      </c>
      <c r="I8" s="48">
        <v>2022</v>
      </c>
      <c r="J8" s="48">
        <v>2023</v>
      </c>
      <c r="K8" s="48">
        <v>2024</v>
      </c>
      <c r="L8" s="48">
        <v>2025</v>
      </c>
      <c r="M8" s="48">
        <v>2026</v>
      </c>
      <c r="N8" s="48">
        <v>2027</v>
      </c>
      <c r="O8" s="48">
        <v>2028</v>
      </c>
      <c r="P8" s="48">
        <v>2029</v>
      </c>
      <c r="Q8" s="48">
        <v>2030</v>
      </c>
      <c r="R8" s="48">
        <v>2031</v>
      </c>
      <c r="S8" s="48">
        <v>2032</v>
      </c>
    </row>
    <row r="9" spans="1:19" s="54" customFormat="1" ht="14.1" customHeight="1" x14ac:dyDescent="0.25">
      <c r="A9" s="14">
        <v>1</v>
      </c>
      <c r="B9" s="14">
        <v>2</v>
      </c>
      <c r="C9" s="15"/>
      <c r="D9" s="15">
        <v>6</v>
      </c>
      <c r="E9" s="15">
        <v>8</v>
      </c>
      <c r="F9" s="15">
        <v>8</v>
      </c>
      <c r="G9" s="15">
        <v>8</v>
      </c>
      <c r="H9" s="15">
        <v>8</v>
      </c>
      <c r="I9" s="15">
        <v>8</v>
      </c>
      <c r="J9" s="15">
        <v>8</v>
      </c>
      <c r="K9" s="15">
        <v>8</v>
      </c>
      <c r="L9" s="15">
        <v>8</v>
      </c>
      <c r="M9" s="15">
        <v>8</v>
      </c>
      <c r="N9" s="15">
        <v>8</v>
      </c>
      <c r="O9" s="15">
        <v>8</v>
      </c>
      <c r="P9" s="15">
        <v>8</v>
      </c>
      <c r="Q9" s="15">
        <v>8</v>
      </c>
      <c r="R9" s="15">
        <v>8</v>
      </c>
      <c r="S9" s="15">
        <v>8</v>
      </c>
    </row>
    <row r="10" spans="1:19" s="31" customFormat="1" x14ac:dyDescent="0.25">
      <c r="A10" s="16" t="s">
        <v>75</v>
      </c>
      <c r="B10" s="17" t="s">
        <v>158</v>
      </c>
      <c r="C10" s="23">
        <f>'5.2'!D16</f>
        <v>85295.898934945959</v>
      </c>
      <c r="D10" s="23">
        <f>'5.2'!E16</f>
        <v>88411.75812303953</v>
      </c>
      <c r="E10" s="23">
        <f>'5.2'!F16</f>
        <v>95987.803159793431</v>
      </c>
      <c r="F10" s="23">
        <f>'5.2'!G16</f>
        <v>98829.04213332331</v>
      </c>
      <c r="G10" s="23">
        <f>'5.2'!H16</f>
        <v>101754.38178046967</v>
      </c>
      <c r="H10" s="23">
        <f>'5.2'!I16</f>
        <v>104766.31148117158</v>
      </c>
      <c r="I10" s="23">
        <f>'5.2'!J16</f>
        <v>107867.39430101425</v>
      </c>
      <c r="J10" s="23">
        <f>'5.2'!K16</f>
        <v>111060.26917232428</v>
      </c>
      <c r="K10" s="23">
        <f>'5.2'!L16</f>
        <v>114347.65313982508</v>
      </c>
      <c r="L10" s="23">
        <f>'5.2'!M16</f>
        <v>117732.34367276391</v>
      </c>
      <c r="M10" s="23">
        <f>'5.2'!N16</f>
        <v>121217.22104547771</v>
      </c>
      <c r="N10" s="23">
        <f>'5.2'!O16</f>
        <v>124805.25078842384</v>
      </c>
      <c r="O10" s="23">
        <f>'5.2'!P16</f>
        <v>128499.48621176121</v>
      </c>
      <c r="P10" s="23">
        <f>'5.2'!Q16</f>
        <v>132303.07100362933</v>
      </c>
      <c r="Q10" s="23">
        <f>'5.2'!R16</f>
        <v>136219.24190533676</v>
      </c>
      <c r="R10" s="23">
        <f>'5.2'!S16</f>
        <v>140251.33146573472</v>
      </c>
      <c r="S10" s="23">
        <f>'5.2'!T16</f>
        <v>144402.77087712046</v>
      </c>
    </row>
    <row r="11" spans="1:19" s="31" customFormat="1" ht="15" customHeight="1" x14ac:dyDescent="0.25">
      <c r="A11" s="16" t="s">
        <v>77</v>
      </c>
      <c r="B11" s="50" t="s">
        <v>43</v>
      </c>
      <c r="C11" s="23">
        <f>'5.3'!C27</f>
        <v>29752.487150940815</v>
      </c>
      <c r="D11" s="23">
        <f>'5.3'!F27</f>
        <v>29383.408775479056</v>
      </c>
      <c r="E11" s="23">
        <f>'5.3'!G27</f>
        <v>39350.010498625365</v>
      </c>
      <c r="F11" s="23">
        <f>'5.3'!H27</f>
        <v>41892.761207492324</v>
      </c>
      <c r="G11" s="23">
        <f>'5.3'!I27</f>
        <v>44065.071241314414</v>
      </c>
      <c r="H11" s="23">
        <f>'5.3'!J27</f>
        <v>47185.347567476172</v>
      </c>
      <c r="I11" s="23">
        <f>'5.3'!K27</f>
        <v>50303.413665255066</v>
      </c>
      <c r="J11" s="23">
        <f>'5.3'!L27</f>
        <v>54086.158618043963</v>
      </c>
      <c r="K11" s="23">
        <f>'5.3'!M27</f>
        <v>58100.524729019882</v>
      </c>
      <c r="L11" s="23">
        <f>'5.3'!N27</f>
        <v>61874.386625520994</v>
      </c>
      <c r="M11" s="23">
        <f>'5.3'!O27</f>
        <v>65191.658472405325</v>
      </c>
      <c r="N11" s="23">
        <f>'5.3'!P27</f>
        <v>70475.071224803207</v>
      </c>
      <c r="O11" s="23">
        <f>'5.3'!Q27</f>
        <v>78211.396501642739</v>
      </c>
      <c r="P11" s="23">
        <f>'5.3'!R27</f>
        <v>81500.823825392697</v>
      </c>
      <c r="Q11" s="23">
        <f>'5.3'!S27</f>
        <v>80961.287756987818</v>
      </c>
      <c r="R11" s="23">
        <f>'5.3'!T27</f>
        <v>81908.073991922822</v>
      </c>
      <c r="S11" s="23">
        <f>'5.3'!U27</f>
        <v>83677.724530998792</v>
      </c>
    </row>
    <row r="12" spans="1:19" s="31" customFormat="1" ht="45" customHeight="1" x14ac:dyDescent="0.25">
      <c r="A12" s="16" t="s">
        <v>79</v>
      </c>
      <c r="B12" s="17" t="s">
        <v>159</v>
      </c>
      <c r="C12" s="23">
        <f>'5.4'!E15</f>
        <v>119386.65530299958</v>
      </c>
      <c r="D12" s="23">
        <f>'5.4'!F15</f>
        <v>120723.35744856187</v>
      </c>
      <c r="E12" s="23">
        <f>'5.4'!G15</f>
        <v>124414.93075052823</v>
      </c>
      <c r="F12" s="23">
        <f>'5.4'!H15</f>
        <v>128175.06293849574</v>
      </c>
      <c r="G12" s="23">
        <f>'5.4'!I15</f>
        <v>132403.05843329144</v>
      </c>
      <c r="H12" s="23">
        <f>'5.4'!J15</f>
        <v>137740.67005062313</v>
      </c>
      <c r="I12" s="23">
        <f>'5.4'!K15</f>
        <v>143293.86059664804</v>
      </c>
      <c r="J12" s="23">
        <f>'5.4'!L15</f>
        <v>149071.356951714</v>
      </c>
      <c r="K12" s="23">
        <f>'5.4'!M15</f>
        <v>155082.24025754255</v>
      </c>
      <c r="L12" s="23">
        <f>'5.4'!N15</f>
        <v>161335.96034699227</v>
      </c>
      <c r="M12" s="23">
        <f>'5.4'!O15</f>
        <v>167842.35076397733</v>
      </c>
      <c r="N12" s="23">
        <f>'5.4'!P15</f>
        <v>174611.64439779709</v>
      </c>
      <c r="O12" s="23">
        <f>'5.4'!Q15</f>
        <v>181654.48975713272</v>
      </c>
      <c r="P12" s="23">
        <f>'5.4'!R15</f>
        <v>188981.96791001287</v>
      </c>
      <c r="Q12" s="23">
        <f>'5.4'!S15</f>
        <v>196605.61011713804</v>
      </c>
      <c r="R12" s="23">
        <f>'5.4'!T15</f>
        <v>204537.41618708445</v>
      </c>
      <c r="S12" s="23">
        <f>'5.4'!U15</f>
        <v>212789.87358309171</v>
      </c>
    </row>
    <row r="13" spans="1:19" s="31" customFormat="1" ht="15" customHeight="1" x14ac:dyDescent="0.25">
      <c r="A13" s="16" t="s">
        <v>87</v>
      </c>
      <c r="B13" s="17" t="s">
        <v>160</v>
      </c>
      <c r="C13" s="23">
        <f>'[7]5.9'!E13</f>
        <v>915.72199999999998</v>
      </c>
      <c r="D13" s="42">
        <f>'[7]5.9'!$K$13</f>
        <v>6237.2811127745981</v>
      </c>
      <c r="E13" s="170">
        <f>(E10+'5.3'!G24+E12-'5.4'!G10-'5.3'!G21-E20)*0.05</f>
        <v>6886.1987712285154</v>
      </c>
      <c r="F13" s="42">
        <f>(F10+'5.3'!H24+F12-'5.4'!H10-'5.3'!H21-F20)*0.05</f>
        <v>7100.6707846234385</v>
      </c>
      <c r="G13" s="42">
        <f>(G10+'5.3'!I24+G12-'5.4'!I10-'5.3'!I21-G20)*0.05</f>
        <v>7322.3383142879238</v>
      </c>
      <c r="H13" s="42">
        <f>(H10+'5.3'!J24+H12-'5.4'!J10-'5.3'!J21-H20)*0.05</f>
        <v>7551.4501525224714</v>
      </c>
      <c r="I13" s="42">
        <f>(I10+'5.3'!K24+I12-'5.4'!K10-'5.3'!K21-I20)*0.05</f>
        <v>7788.2639840420352</v>
      </c>
      <c r="J13" s="42">
        <f>(J10+'5.3'!L24+J12-'5.4'!L10-'5.3'!L21-J20)*0.05</f>
        <v>8033.0467151160665</v>
      </c>
      <c r="K13" s="42">
        <f>(K10+'5.3'!M24+K12-'5.4'!M10-'5.3'!M21-K20)*0.05</f>
        <v>8286.0748153279765</v>
      </c>
      <c r="L13" s="42">
        <f>(L10+'5.3'!N24+L12-'5.4'!N10-'5.3'!N21-L20)*0.05</f>
        <v>8547.634672454662</v>
      </c>
      <c r="M13" s="42">
        <f>(M10+'5.3'!O24+M12-'5.4'!O10-'5.3'!O21-M20)*0.05</f>
        <v>8818.0229609871549</v>
      </c>
      <c r="N13" s="42">
        <f>(N10+'5.3'!P24+N12-'5.4'!P10-'5.3'!P21-N20)*0.05</f>
        <v>9097.5470248348993</v>
      </c>
      <c r="O13" s="42">
        <f>(O10+'5.3'!Q24+O12-'5.4'!Q10-'5.3'!Q21-O20)*0.05</f>
        <v>9386.5252747783798</v>
      </c>
      <c r="P13" s="42">
        <f>(P10+'5.3'!R24+P12-'5.4'!R10-'5.3'!R21-P20)*0.05</f>
        <v>9685.2876012580164</v>
      </c>
      <c r="Q13" s="42">
        <f>(Q10+'5.3'!S24+Q12-'5.4'!S10-'5.3'!S21-Q20)*0.05</f>
        <v>9994.1758031115605</v>
      </c>
      <c r="R13" s="42">
        <f>(R10+'5.3'!T24+R12-'5.4'!T10-'5.3'!T21-R20)*0.05</f>
        <v>10313.544032897165</v>
      </c>
      <c r="S13" s="42">
        <f>(S10+'5.3'!U24+S12-'5.4'!U10-'5.3'!U21-S20)*0.05</f>
        <v>10643.75925946594</v>
      </c>
    </row>
    <row r="14" spans="1:19" s="31" customFormat="1" ht="59.25" x14ac:dyDescent="0.25">
      <c r="A14" s="16" t="s">
        <v>89</v>
      </c>
      <c r="B14" s="17" t="s">
        <v>161</v>
      </c>
      <c r="C14" s="23"/>
      <c r="D14" s="23"/>
      <c r="E14" s="23"/>
      <c r="F14" s="23">
        <f>[6]ВЫПАД!G15</f>
        <v>0</v>
      </c>
      <c r="G14" s="23">
        <f>[6]ВЫПАД!I15</f>
        <v>0</v>
      </c>
      <c r="H14" s="23">
        <f>[6]ВЫПАД!K15</f>
        <v>0</v>
      </c>
      <c r="I14" s="23">
        <f>[6]ВЫПАД!M15</f>
        <v>0</v>
      </c>
      <c r="J14" s="23">
        <f>[6]ВЫПАД!N15</f>
        <v>0</v>
      </c>
      <c r="K14" s="23">
        <f>[6]ВЫПАД!O15</f>
        <v>0</v>
      </c>
      <c r="L14" s="23">
        <f>[6]ВЫПАД!P15</f>
        <v>0</v>
      </c>
      <c r="M14" s="23">
        <f>[6]ВЫПАД!Q15</f>
        <v>0</v>
      </c>
      <c r="N14" s="23">
        <f>[6]ВЫПАД!R15</f>
        <v>0</v>
      </c>
      <c r="O14" s="23">
        <f>[6]ВЫПАД!S15</f>
        <v>0</v>
      </c>
      <c r="P14" s="23">
        <f>[6]ВЫПАД!T15</f>
        <v>0</v>
      </c>
      <c r="Q14" s="23">
        <f>[6]ВЫПАД!U15</f>
        <v>0</v>
      </c>
      <c r="R14" s="23">
        <f>[6]ВЫПАД!V15</f>
        <v>0</v>
      </c>
      <c r="S14" s="23">
        <f>[6]ВЫПАД!W15</f>
        <v>0</v>
      </c>
    </row>
    <row r="15" spans="1:19" s="31" customFormat="1" ht="60" x14ac:dyDescent="0.25">
      <c r="A15" s="16" t="s">
        <v>152</v>
      </c>
      <c r="B15" s="17" t="s">
        <v>162</v>
      </c>
      <c r="C15" s="23"/>
      <c r="D15" s="55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1:19" s="31" customFormat="1" ht="60" hidden="1" customHeight="1" x14ac:dyDescent="0.25">
      <c r="A16" s="16" t="s">
        <v>163</v>
      </c>
      <c r="B16" s="17" t="s">
        <v>164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1:52" s="31" customFormat="1" ht="45" hidden="1" customHeight="1" x14ac:dyDescent="0.25">
      <c r="A17" s="16" t="s">
        <v>165</v>
      </c>
      <c r="B17" s="17" t="s">
        <v>166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1:52" s="31" customFormat="1" ht="49.5" customHeight="1" x14ac:dyDescent="0.25">
      <c r="A18" s="16" t="s">
        <v>167</v>
      </c>
      <c r="B18" s="17" t="s">
        <v>168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1:52" s="31" customFormat="1" x14ac:dyDescent="0.25">
      <c r="A19" s="16" t="s">
        <v>169</v>
      </c>
      <c r="B19" s="17" t="s">
        <v>170</v>
      </c>
      <c r="C19" s="41">
        <f>C10+C11+C12+C13+C15</f>
        <v>235350.76338888635</v>
      </c>
      <c r="D19" s="41">
        <f t="shared" ref="D19:I19" si="0">D10+D11+D12+D13+D14+D15</f>
        <v>244755.80545985504</v>
      </c>
      <c r="E19" s="41">
        <f t="shared" si="0"/>
        <v>266638.94318017556</v>
      </c>
      <c r="F19" s="41">
        <f t="shared" si="0"/>
        <v>275997.53706393478</v>
      </c>
      <c r="G19" s="41">
        <f t="shared" si="0"/>
        <v>285544.84976936347</v>
      </c>
      <c r="H19" s="41">
        <f t="shared" si="0"/>
        <v>297243.77925179334</v>
      </c>
      <c r="I19" s="41">
        <f t="shared" si="0"/>
        <v>309252.93254695943</v>
      </c>
      <c r="J19" s="41">
        <f t="shared" ref="J19:S19" si="1">J10+J11+J12+J13+J14+J15</f>
        <v>322250.83145719831</v>
      </c>
      <c r="K19" s="41">
        <f t="shared" si="1"/>
        <v>335816.49294171552</v>
      </c>
      <c r="L19" s="41">
        <f t="shared" si="1"/>
        <v>349490.32531773183</v>
      </c>
      <c r="M19" s="41">
        <f t="shared" si="1"/>
        <v>363069.25324284751</v>
      </c>
      <c r="N19" s="41">
        <f t="shared" si="1"/>
        <v>378989.513435859</v>
      </c>
      <c r="O19" s="41">
        <f t="shared" si="1"/>
        <v>397751.89774531504</v>
      </c>
      <c r="P19" s="41">
        <f t="shared" si="1"/>
        <v>412471.15034029295</v>
      </c>
      <c r="Q19" s="41">
        <f t="shared" si="1"/>
        <v>423780.31558257417</v>
      </c>
      <c r="R19" s="41">
        <f t="shared" si="1"/>
        <v>437010.36567763914</v>
      </c>
      <c r="S19" s="41">
        <f t="shared" si="1"/>
        <v>451514.12825067691</v>
      </c>
    </row>
    <row r="20" spans="1:52" s="31" customFormat="1" ht="15" customHeight="1" x14ac:dyDescent="0.25">
      <c r="A20" s="16"/>
      <c r="B20" s="17" t="s">
        <v>171</v>
      </c>
      <c r="C20" s="39">
        <f>'5.4'!E14</f>
        <v>2394.5801159670159</v>
      </c>
      <c r="D20" s="39">
        <f>'5.4'!F14</f>
        <v>2414.0501218235049</v>
      </c>
      <c r="E20" s="39">
        <f>'5.4'!G14</f>
        <v>2510.6121266964451</v>
      </c>
      <c r="F20" s="39">
        <f>'5.4'!H14</f>
        <v>2611.036611764303</v>
      </c>
      <c r="G20" s="39">
        <f>'5.4'!I14</f>
        <v>2715.4780762348751</v>
      </c>
      <c r="H20" s="39">
        <f>'5.4'!J14</f>
        <v>2824.0971992842701</v>
      </c>
      <c r="I20" s="39">
        <f>'5.4'!K14</f>
        <v>2937.0610872556408</v>
      </c>
      <c r="J20" s="39">
        <f>'5.4'!L14</f>
        <v>3054.5435307458665</v>
      </c>
      <c r="K20" s="39">
        <f>'5.4'!M14</f>
        <v>3176.7252719757012</v>
      </c>
      <c r="L20" s="39">
        <f>'5.4'!N14</f>
        <v>3303.7942828547293</v>
      </c>
      <c r="M20" s="39">
        <f>'5.4'!O14</f>
        <v>3435.9460541689186</v>
      </c>
      <c r="N20" s="39">
        <f>'5.4'!P14</f>
        <v>3573.3838963356757</v>
      </c>
      <c r="O20" s="39">
        <f>'5.4'!Q14</f>
        <v>3716.3192521891028</v>
      </c>
      <c r="P20" s="39">
        <f>'5.4'!R14</f>
        <v>3864.9720222766668</v>
      </c>
      <c r="Q20" s="39">
        <f>'5.4'!S14</f>
        <v>4019.5709031677338</v>
      </c>
      <c r="R20" s="39">
        <f>'5.4'!T14</f>
        <v>4180.3537392944436</v>
      </c>
      <c r="S20" s="39">
        <f>'5.4'!U14</f>
        <v>4347.5678888662214</v>
      </c>
    </row>
    <row r="21" spans="1:52" x14ac:dyDescent="0.25">
      <c r="A21" s="16" t="s">
        <v>172</v>
      </c>
      <c r="B21" s="51" t="s">
        <v>173</v>
      </c>
      <c r="C21" s="41">
        <f t="shared" ref="C21:I21" si="2">C19-C20</f>
        <v>232956.18327291933</v>
      </c>
      <c r="D21" s="41">
        <f t="shared" si="2"/>
        <v>242341.75533803154</v>
      </c>
      <c r="E21" s="41">
        <f t="shared" si="2"/>
        <v>264128.33105347911</v>
      </c>
      <c r="F21" s="41">
        <f t="shared" si="2"/>
        <v>273386.5004521705</v>
      </c>
      <c r="G21" s="41">
        <f t="shared" si="2"/>
        <v>282829.3716931286</v>
      </c>
      <c r="H21" s="41">
        <f t="shared" si="2"/>
        <v>294419.68205250904</v>
      </c>
      <c r="I21" s="41">
        <f t="shared" si="2"/>
        <v>306315.87145970378</v>
      </c>
      <c r="J21" s="41">
        <f t="shared" ref="J21:S21" si="3">J19-J20</f>
        <v>319196.28792645247</v>
      </c>
      <c r="K21" s="41">
        <f t="shared" si="3"/>
        <v>332639.76766973984</v>
      </c>
      <c r="L21" s="41">
        <f t="shared" si="3"/>
        <v>346186.53103487712</v>
      </c>
      <c r="M21" s="41">
        <f t="shared" si="3"/>
        <v>359633.30718867859</v>
      </c>
      <c r="N21" s="41">
        <f t="shared" si="3"/>
        <v>375416.12953952333</v>
      </c>
      <c r="O21" s="41">
        <f t="shared" si="3"/>
        <v>394035.57849312597</v>
      </c>
      <c r="P21" s="41">
        <f t="shared" si="3"/>
        <v>408606.17831801629</v>
      </c>
      <c r="Q21" s="41">
        <f t="shared" si="3"/>
        <v>419760.74467940646</v>
      </c>
      <c r="R21" s="41">
        <f t="shared" si="3"/>
        <v>432830.01193834469</v>
      </c>
      <c r="S21" s="41">
        <f t="shared" si="3"/>
        <v>447166.56036181067</v>
      </c>
    </row>
    <row r="22" spans="1:52" x14ac:dyDescent="0.25">
      <c r="A22" s="56"/>
      <c r="B22" s="50" t="s">
        <v>174</v>
      </c>
      <c r="C22" s="57">
        <f>'[9]4.1'!$D$30</f>
        <v>21.419386888457801</v>
      </c>
      <c r="D22" s="57">
        <f>'[9]4.1'!$AE$30</f>
        <v>21.246453279128499</v>
      </c>
      <c r="E22" s="57">
        <f>ДПР!F5</f>
        <v>20.831317799999997</v>
      </c>
      <c r="F22" s="57">
        <v>8.4430560007020006</v>
      </c>
      <c r="G22" s="57">
        <v>8.4430560007020006</v>
      </c>
      <c r="H22" s="57">
        <v>8.4430560007020006</v>
      </c>
      <c r="I22" s="57">
        <v>8.4430560007020006</v>
      </c>
      <c r="J22" s="57">
        <v>8.4430560007020006</v>
      </c>
      <c r="K22" s="57">
        <v>8.4430560007020006</v>
      </c>
      <c r="L22" s="57">
        <v>8.4430560007020006</v>
      </c>
      <c r="M22" s="57">
        <v>8.4430560007020006</v>
      </c>
      <c r="N22" s="57">
        <v>8.4430560007020006</v>
      </c>
      <c r="O22" s="57">
        <v>8.4430560007020006</v>
      </c>
      <c r="P22" s="57">
        <v>8.4430560007020006</v>
      </c>
      <c r="Q22" s="57">
        <v>8.4430560007020006</v>
      </c>
      <c r="R22" s="57">
        <v>8.4430560007020006</v>
      </c>
      <c r="S22" s="57">
        <v>8.4430560007020006</v>
      </c>
    </row>
    <row r="23" spans="1:52" x14ac:dyDescent="0.25">
      <c r="A23" s="31"/>
      <c r="B23" s="177" t="s">
        <v>175</v>
      </c>
      <c r="C23" s="41"/>
      <c r="D23" s="58"/>
      <c r="E23" s="58">
        <f>(E21-E13-'5.3'!G25)*7%</f>
        <v>17886.440781261044</v>
      </c>
      <c r="F23" s="58">
        <f>(F21-F13-'5.3'!H25)*7%</f>
        <v>18515.746337997389</v>
      </c>
      <c r="G23" s="58">
        <f>(G21-G13-'5.3'!I25)*7%</f>
        <v>19157.35141601881</v>
      </c>
      <c r="H23" s="58">
        <f>(H21-H13-'5.3'!J25)*7%</f>
        <v>19948.625855329919</v>
      </c>
      <c r="I23" s="58">
        <f>(I21-I13-'5.3'!K25)*7%</f>
        <v>20760.637903575589</v>
      </c>
      <c r="J23" s="58">
        <f>(J21-J13-'5.3'!L25)*7%</f>
        <v>21640.848567279019</v>
      </c>
      <c r="K23" s="58">
        <f>(K21-K13-'5.3'!M25)*7%</f>
        <v>22559.752190540592</v>
      </c>
      <c r="L23" s="58">
        <f>(L21-L13-'5.3'!N25)*7%</f>
        <v>23485.139138601618</v>
      </c>
      <c r="M23" s="58">
        <f>(M21-M13-'5.3'!O25)*7%</f>
        <v>24402.754494121127</v>
      </c>
      <c r="N23" s="58">
        <f>(N21-N13-'5.3'!P25)*7%</f>
        <v>25483.093703093582</v>
      </c>
      <c r="O23" s="58">
        <f>(O21-O13-'5.3'!Q25)*7%</f>
        <v>26761.169532975713</v>
      </c>
      <c r="P23" s="58">
        <f>(P21-P13-'5.3'!R25)*7%</f>
        <v>27754.969817151068</v>
      </c>
      <c r="Q23" s="58">
        <f>(Q21-Q13-'5.3'!S25)*7%</f>
        <v>28508.761744786192</v>
      </c>
      <c r="R23" s="58">
        <f>(R21-R13-'5.3'!T25)*7%</f>
        <v>29395.665732805632</v>
      </c>
      <c r="S23" s="58">
        <f>(S21-S13-'5.3'!U25)*7%</f>
        <v>30370.330290123478</v>
      </c>
    </row>
    <row r="24" spans="1:52" s="59" customFormat="1" ht="15" customHeight="1" x14ac:dyDescent="0.25">
      <c r="B24" s="178" t="s">
        <v>176</v>
      </c>
      <c r="C24" s="61"/>
      <c r="D24" s="62"/>
      <c r="E24" s="173">
        <f>E23-'[6]5.3'!L20</f>
        <v>17446.607305101043</v>
      </c>
      <c r="F24" s="174">
        <f>F23-'[6]5.3'!N20</f>
        <v>18058.319522790989</v>
      </c>
      <c r="G24" s="174">
        <f>G23-'[6]5.3'!P20</f>
        <v>18681.627528204153</v>
      </c>
      <c r="H24" s="174">
        <f>H23-'[6]5.3'!R20</f>
        <v>19453.873012002678</v>
      </c>
      <c r="I24" s="174">
        <f>I23-'[6]5.3'!T20</f>
        <v>20246.094946515255</v>
      </c>
      <c r="J24" s="174">
        <f>J23-'[6]5.3'!U20</f>
        <v>21640.848567279019</v>
      </c>
      <c r="K24" s="174">
        <f>K23-'[6]5.3'!V20</f>
        <v>22559.752190540592</v>
      </c>
      <c r="L24" s="174">
        <f>L23-'[6]5.3'!W20</f>
        <v>23485.139138601618</v>
      </c>
      <c r="M24" s="174">
        <f>M23-'[6]5.3'!X20</f>
        <v>24402.754494121127</v>
      </c>
      <c r="N24" s="174">
        <f>N23-'[6]5.3'!Y20</f>
        <v>25483.093703093582</v>
      </c>
      <c r="O24" s="174">
        <f>O23-'[6]5.3'!Z20</f>
        <v>26761.169532975713</v>
      </c>
      <c r="P24" s="174">
        <f>P23-'[6]5.3'!AA20</f>
        <v>27754.969817151068</v>
      </c>
      <c r="Q24" s="174">
        <f>Q23-'[6]5.3'!AB20</f>
        <v>28508.761744786192</v>
      </c>
      <c r="R24" s="174">
        <f>R23-'[6]5.3'!AC20</f>
        <v>29395.665732805632</v>
      </c>
      <c r="S24" s="174">
        <f>S23-'[6]5.3'!AD20</f>
        <v>30370.330290123478</v>
      </c>
    </row>
    <row r="25" spans="1:52" x14ac:dyDescent="0.25">
      <c r="B25" s="26"/>
    </row>
    <row r="26" spans="1:52" x14ac:dyDescent="0.25">
      <c r="A26" s="63"/>
      <c r="B26" s="31"/>
      <c r="C26" s="31"/>
      <c r="D26" s="31"/>
      <c r="E26" s="31"/>
      <c r="F26" s="31"/>
      <c r="G26" s="31"/>
      <c r="H26" s="31"/>
      <c r="I26" s="31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</row>
    <row r="27" spans="1:52" x14ac:dyDescent="0.25">
      <c r="A27" s="63"/>
      <c r="B27" s="31"/>
      <c r="C27" s="31"/>
      <c r="D27" s="31"/>
      <c r="E27" s="31"/>
      <c r="F27" s="31"/>
      <c r="G27" s="31"/>
      <c r="H27" s="31"/>
      <c r="I27" s="31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</row>
    <row r="28" spans="1:52" x14ac:dyDescent="0.25">
      <c r="A28" s="63"/>
      <c r="B28" s="31"/>
      <c r="C28" s="31"/>
      <c r="D28" s="31"/>
      <c r="E28" s="31"/>
      <c r="F28" s="31"/>
      <c r="G28" s="31"/>
      <c r="H28" s="31"/>
      <c r="I28" s="31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</row>
    <row r="29" spans="1:52" x14ac:dyDescent="0.25">
      <c r="A29" s="63"/>
      <c r="B29" s="31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</row>
    <row r="30" spans="1:52" x14ac:dyDescent="0.25">
      <c r="A30" s="63"/>
      <c r="B30" s="31"/>
      <c r="C30" s="31"/>
      <c r="D30" s="31"/>
      <c r="E30" s="31"/>
      <c r="F30" s="31"/>
      <c r="G30" s="31"/>
      <c r="H30" s="31"/>
      <c r="I30" s="31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</row>
    <row r="31" spans="1:52" x14ac:dyDescent="0.25">
      <c r="A31" s="63"/>
      <c r="B31" s="31"/>
      <c r="C31" s="31"/>
      <c r="D31" s="31"/>
      <c r="E31" s="31"/>
      <c r="F31" s="31"/>
      <c r="G31" s="31"/>
      <c r="H31" s="31"/>
      <c r="I31" s="31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</row>
    <row r="32" spans="1:52" x14ac:dyDescent="0.25">
      <c r="A32" s="65"/>
      <c r="B32" s="31"/>
      <c r="C32" s="31"/>
      <c r="D32" s="31"/>
      <c r="E32" s="31"/>
      <c r="F32" s="31"/>
      <c r="G32" s="31"/>
      <c r="H32" s="31"/>
      <c r="I32" s="31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</row>
    <row r="33" spans="1:52" x14ac:dyDescent="0.25">
      <c r="A33" s="65"/>
      <c r="B33" s="31"/>
      <c r="C33" s="31"/>
      <c r="D33" s="31"/>
      <c r="E33" s="31"/>
      <c r="F33" s="31"/>
      <c r="G33" s="31"/>
      <c r="H33" s="31"/>
      <c r="I33" s="31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</row>
    <row r="34" spans="1:52" x14ac:dyDescent="0.25">
      <c r="A34" s="65"/>
      <c r="B34" s="31"/>
      <c r="C34" s="31"/>
      <c r="D34" s="31"/>
      <c r="E34" s="31"/>
      <c r="F34" s="31"/>
      <c r="G34" s="31"/>
      <c r="H34" s="31"/>
      <c r="I34" s="31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</row>
    <row r="35" spans="1:52" x14ac:dyDescent="0.25">
      <c r="A35" s="65"/>
      <c r="B35" s="31"/>
      <c r="C35" s="31"/>
      <c r="D35" s="31"/>
      <c r="E35" s="31"/>
      <c r="F35" s="31"/>
      <c r="G35" s="31"/>
      <c r="H35" s="31"/>
      <c r="I35" s="31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</row>
    <row r="36" spans="1:52" x14ac:dyDescent="0.25">
      <c r="A36" s="65"/>
      <c r="B36" s="31"/>
      <c r="C36" s="31"/>
      <c r="D36" s="31"/>
      <c r="E36" s="31"/>
      <c r="F36" s="31"/>
      <c r="G36" s="31"/>
      <c r="H36" s="31"/>
      <c r="I36" s="31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</row>
    <row r="39" spans="1:52" ht="15.75" x14ac:dyDescent="0.25">
      <c r="B39" s="66"/>
      <c r="C39" s="137">
        <f>'5.9 (2)'!C21+'5.9 (3)'!C21</f>
        <v>232956.18827248082</v>
      </c>
      <c r="D39" s="137">
        <f>'5.9 (2)'!D21+'5.9 (3)'!D21</f>
        <v>242341.75543174183</v>
      </c>
      <c r="E39" s="137">
        <f>'5.9 (2)'!E21+'5.9 (3)'!E21</f>
        <v>261203.72790290372</v>
      </c>
      <c r="F39" s="137">
        <f>'5.9 (2)'!F21+'5.9 (3)'!F21</f>
        <v>282472.51676564338</v>
      </c>
      <c r="G39" s="137">
        <f>'5.9 (2)'!G21+'5.9 (3)'!G21</f>
        <v>300519.79546939657</v>
      </c>
      <c r="H39" s="137">
        <f>'5.9 (2)'!H21+'5.9 (3)'!H21</f>
        <v>310712.04920974158</v>
      </c>
      <c r="I39" s="137">
        <f>'5.9 (2)'!I21+'5.9 (3)'!I21</f>
        <v>320931.8338557143</v>
      </c>
      <c r="J39" s="137">
        <f>'5.9 (2)'!J21+'5.9 (3)'!J21</f>
        <v>331407.33918807493</v>
      </c>
      <c r="K39" s="137">
        <f>'5.9 (2)'!K21+'5.9 (3)'!K21</f>
        <v>341136.16829598957</v>
      </c>
      <c r="L39" s="137">
        <f>'5.9 (2)'!L21+'5.9 (3)'!L21</f>
        <v>349135.2825530949</v>
      </c>
      <c r="M39" s="137">
        <f>'5.9 (2)'!M21+'5.9 (3)'!M21</f>
        <v>357019.73969543714</v>
      </c>
      <c r="N39" s="137">
        <f>'5.9 (2)'!N21+'5.9 (3)'!N21</f>
        <v>372659.8985277958</v>
      </c>
      <c r="O39" s="137">
        <f>'5.9 (2)'!O21+'5.9 (3)'!O21</f>
        <v>389226.53460298636</v>
      </c>
      <c r="P39" s="137">
        <f>'5.9 (2)'!P21+'5.9 (3)'!P21</f>
        <v>401280.29933673132</v>
      </c>
      <c r="Q39" s="137">
        <f>'5.9 (2)'!Q21+'5.9 (3)'!Q21</f>
        <v>420368.94852096064</v>
      </c>
      <c r="R39" s="137">
        <f>'5.9 (2)'!R21+'5.9 (3)'!R21</f>
        <v>448605.69695426908</v>
      </c>
      <c r="S39" s="137">
        <f>'5.9 (2)'!S21+'5.9 (3)'!S21</f>
        <v>463101.48433006625</v>
      </c>
    </row>
    <row r="40" spans="1:52" x14ac:dyDescent="0.25">
      <c r="C40" s="137">
        <f>C39-C21</f>
        <v>4.9995614972431213E-3</v>
      </c>
      <c r="D40" s="137">
        <f t="shared" ref="D40:S40" si="4">D39-D21</f>
        <v>9.371028863824904E-5</v>
      </c>
      <c r="E40" s="137">
        <f t="shared" si="4"/>
        <v>-2924.6031505753926</v>
      </c>
      <c r="F40" s="137">
        <f t="shared" si="4"/>
        <v>9086.0163134728791</v>
      </c>
      <c r="G40" s="137">
        <f t="shared" si="4"/>
        <v>17690.42377626797</v>
      </c>
      <c r="H40" s="137">
        <f t="shared" si="4"/>
        <v>16292.36715723254</v>
      </c>
      <c r="I40" s="137">
        <f t="shared" si="4"/>
        <v>14615.962396010524</v>
      </c>
      <c r="J40" s="137">
        <f t="shared" si="4"/>
        <v>12211.051261622459</v>
      </c>
      <c r="K40" s="137">
        <f t="shared" si="4"/>
        <v>8496.4006262497278</v>
      </c>
      <c r="L40" s="137">
        <f t="shared" si="4"/>
        <v>2948.7515182177885</v>
      </c>
      <c r="M40" s="137">
        <f t="shared" si="4"/>
        <v>-2613.5674932414549</v>
      </c>
      <c r="N40" s="137">
        <f t="shared" si="4"/>
        <v>-2756.2310117275338</v>
      </c>
      <c r="O40" s="137">
        <f t="shared" si="4"/>
        <v>-4809.0438901396119</v>
      </c>
      <c r="P40" s="137">
        <f t="shared" si="4"/>
        <v>-7325.8789812849718</v>
      </c>
      <c r="Q40" s="137">
        <f t="shared" si="4"/>
        <v>608.2038415541756</v>
      </c>
      <c r="R40" s="137">
        <f t="shared" si="4"/>
        <v>15775.685015924391</v>
      </c>
      <c r="S40" s="137">
        <f t="shared" si="4"/>
        <v>15934.923968255578</v>
      </c>
    </row>
  </sheetData>
  <mergeCells count="2">
    <mergeCell ref="A7:A8"/>
    <mergeCell ref="B7:B8"/>
  </mergeCells>
  <pageMargins left="0.47244094488188981" right="0" top="0.59055118110236227" bottom="0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89"/>
  <sheetViews>
    <sheetView zoomScale="70" zoomScaleNormal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22" sqref="C22"/>
    </sheetView>
  </sheetViews>
  <sheetFormatPr defaultColWidth="8.85546875" defaultRowHeight="15.75" x14ac:dyDescent="0.25"/>
  <cols>
    <col min="1" max="1" width="4.7109375" style="67" customWidth="1"/>
    <col min="2" max="2" width="21.7109375" style="67" customWidth="1"/>
    <col min="3" max="3" width="12.85546875" style="67" customWidth="1"/>
    <col min="4" max="20" width="12.140625" style="67" customWidth="1"/>
    <col min="21" max="16384" width="8.85546875" style="67"/>
  </cols>
  <sheetData>
    <row r="1" spans="1:20" ht="46.5" customHeight="1" x14ac:dyDescent="0.25">
      <c r="A1" s="192" t="s">
        <v>199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</row>
    <row r="3" spans="1:20" s="71" customFormat="1" ht="28.5" x14ac:dyDescent="0.25">
      <c r="A3" s="68" t="s">
        <v>0</v>
      </c>
      <c r="B3" s="68" t="s">
        <v>1</v>
      </c>
      <c r="C3" s="68" t="s">
        <v>2</v>
      </c>
      <c r="D3" s="68">
        <v>2016</v>
      </c>
      <c r="E3" s="68" t="s">
        <v>3</v>
      </c>
      <c r="F3" s="68" t="s">
        <v>4</v>
      </c>
      <c r="G3" s="68" t="s">
        <v>5</v>
      </c>
      <c r="H3" s="68" t="s">
        <v>6</v>
      </c>
      <c r="I3" s="68" t="s">
        <v>7</v>
      </c>
      <c r="J3" s="68" t="s">
        <v>8</v>
      </c>
      <c r="K3" s="68" t="s">
        <v>9</v>
      </c>
      <c r="L3" s="68" t="s">
        <v>10</v>
      </c>
      <c r="M3" s="68" t="s">
        <v>11</v>
      </c>
      <c r="N3" s="68" t="s">
        <v>12</v>
      </c>
      <c r="O3" s="69" t="s">
        <v>13</v>
      </c>
      <c r="P3" s="70">
        <v>2028</v>
      </c>
      <c r="Q3" s="70">
        <v>2029</v>
      </c>
      <c r="R3" s="70">
        <v>2030</v>
      </c>
      <c r="S3" s="70">
        <v>2031</v>
      </c>
      <c r="T3" s="70">
        <v>2032</v>
      </c>
    </row>
    <row r="4" spans="1:20" s="71" customFormat="1" ht="45" x14ac:dyDescent="0.25">
      <c r="A4" s="72" t="s">
        <v>14</v>
      </c>
      <c r="B4" s="73" t="s">
        <v>15</v>
      </c>
      <c r="C4" s="72" t="s">
        <v>16</v>
      </c>
      <c r="D4" s="1">
        <f>'5.2 (2)'!D14</f>
        <v>10.5</v>
      </c>
      <c r="E4" s="1">
        <f>'5.2 (2)'!E14</f>
        <v>10.5</v>
      </c>
      <c r="F4" s="1">
        <f>'5.2 (2)'!F14</f>
        <v>10.5</v>
      </c>
      <c r="G4" s="1">
        <f>'5.2 (2)'!G14</f>
        <v>10.99</v>
      </c>
      <c r="H4" s="1">
        <f>'5.2 (2)'!H14</f>
        <v>10.99</v>
      </c>
      <c r="I4" s="1">
        <f>'5.2 (2)'!I14</f>
        <v>10.99</v>
      </c>
      <c r="J4" s="1">
        <f>'5.2 (2)'!J14</f>
        <v>10.99</v>
      </c>
      <c r="K4" s="1">
        <f>'5.2 (2)'!K14</f>
        <v>10.99</v>
      </c>
      <c r="L4" s="1">
        <f>'5.2 (2)'!L14</f>
        <v>10.99</v>
      </c>
      <c r="M4" s="1">
        <f>'5.2 (2)'!M14</f>
        <v>10.99</v>
      </c>
      <c r="N4" s="1">
        <f>'5.2 (2)'!N14</f>
        <v>10.99</v>
      </c>
      <c r="O4" s="1">
        <f>'5.2 (2)'!O14</f>
        <v>10.99</v>
      </c>
      <c r="P4" s="1">
        <f>'5.2 (2)'!P14</f>
        <v>10.99</v>
      </c>
      <c r="Q4" s="1">
        <f>'5.2 (2)'!Q14</f>
        <v>10.99</v>
      </c>
      <c r="R4" s="1">
        <f>'5.2 (2)'!R14</f>
        <v>10.99</v>
      </c>
      <c r="S4" s="1">
        <f>'5.2 (2)'!S14</f>
        <v>10.99</v>
      </c>
      <c r="T4" s="1">
        <f>'5.2 (2)'!T14</f>
        <v>10.99</v>
      </c>
    </row>
    <row r="5" spans="1:20" s="71" customFormat="1" ht="30" x14ac:dyDescent="0.25">
      <c r="A5" s="72" t="s">
        <v>17</v>
      </c>
      <c r="B5" s="74" t="s">
        <v>18</v>
      </c>
      <c r="C5" s="72" t="s">
        <v>19</v>
      </c>
      <c r="D5" s="1">
        <f>'[3]с. Тигиль'!$S$19/1000</f>
        <v>18.692096713752775</v>
      </c>
      <c r="E5" s="75">
        <f>'[4]с. Тигиль'!$S$19/1000</f>
        <v>18.583748583752779</v>
      </c>
      <c r="F5" s="75">
        <v>18.583748583752779</v>
      </c>
      <c r="G5" s="75">
        <v>18.583748583752779</v>
      </c>
      <c r="H5" s="75">
        <v>18.583748583752779</v>
      </c>
      <c r="I5" s="75">
        <v>18.583748583752779</v>
      </c>
      <c r="J5" s="75">
        <v>18.583748583752779</v>
      </c>
      <c r="K5" s="75">
        <v>18.583748583752779</v>
      </c>
      <c r="L5" s="75">
        <v>18.583748583752779</v>
      </c>
      <c r="M5" s="75">
        <v>18.583748583752779</v>
      </c>
      <c r="N5" s="75">
        <v>18.583748583752779</v>
      </c>
      <c r="O5" s="75">
        <v>18.583748583752779</v>
      </c>
      <c r="P5" s="75">
        <v>18.583748583752779</v>
      </c>
      <c r="Q5" s="75">
        <v>18.583748583752779</v>
      </c>
      <c r="R5" s="75">
        <v>18.583748583752779</v>
      </c>
      <c r="S5" s="75">
        <v>18.583748583752779</v>
      </c>
      <c r="T5" s="75">
        <v>18.583748583752779</v>
      </c>
    </row>
    <row r="6" spans="1:20" s="71" customFormat="1" ht="30" hidden="1" x14ac:dyDescent="0.25">
      <c r="A6" s="107"/>
      <c r="B6" s="77" t="s">
        <v>20</v>
      </c>
      <c r="C6" s="72" t="s">
        <v>19</v>
      </c>
      <c r="D6" s="1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x14ac:dyDescent="0.25">
      <c r="A7" s="193" t="s">
        <v>21</v>
      </c>
      <c r="B7" s="213" t="s">
        <v>22</v>
      </c>
      <c r="C7" s="72" t="s">
        <v>19</v>
      </c>
      <c r="D7" s="1">
        <f>'[3]с. Тигиль'!$S$10/1000</f>
        <v>6.5250117370522327</v>
      </c>
      <c r="E7" s="78">
        <f>'[4]с. Тигиль'!$S$10/1000</f>
        <v>6.2700907621241369</v>
      </c>
      <c r="F7" s="78">
        <f>6075.97076212414/1000</f>
        <v>6.0759707621241397</v>
      </c>
      <c r="G7" s="78">
        <f>6075.97076212414/1000</f>
        <v>6.0759707621241397</v>
      </c>
      <c r="H7" s="78">
        <f>5865.31076212414/1000</f>
        <v>5.8653107621241398</v>
      </c>
      <c r="I7" s="78">
        <f>5824.29076212414/1000</f>
        <v>5.8242907621241402</v>
      </c>
      <c r="J7" s="78">
        <f>5569.42076212414/1000</f>
        <v>5.5694207621241407</v>
      </c>
      <c r="K7" s="78">
        <f>5464.37076212414/1000</f>
        <v>5.4643707621241404</v>
      </c>
      <c r="L7" s="78">
        <f>4958.01076212414/1000</f>
        <v>4.9580107621241396</v>
      </c>
      <c r="M7" s="78">
        <f>4776.78076212414/1000</f>
        <v>4.7767807621241403</v>
      </c>
      <c r="N7" s="78">
        <f>4609.67076212414/1000</f>
        <v>4.6096707621241402</v>
      </c>
      <c r="O7" s="78">
        <f>4541.24076212414/1000</f>
        <v>4.54124076212414</v>
      </c>
      <c r="P7" s="78">
        <f>4490.21076212414/1000</f>
        <v>4.4902107621241401</v>
      </c>
      <c r="Q7" s="78">
        <f>4490.21076212414/1000</f>
        <v>4.4902107621241401</v>
      </c>
      <c r="R7" s="78">
        <f>4405.20076212414/1000</f>
        <v>4.4052007621241405</v>
      </c>
      <c r="S7" s="78">
        <f>4405.20076212414/1000</f>
        <v>4.4052007621241405</v>
      </c>
      <c r="T7" s="78">
        <f>3949.43076212414/1000</f>
        <v>3.9494307621241402</v>
      </c>
    </row>
    <row r="8" spans="1:20" ht="45.75" customHeight="1" x14ac:dyDescent="0.25">
      <c r="A8" s="194"/>
      <c r="B8" s="214"/>
      <c r="C8" s="79" t="s">
        <v>200</v>
      </c>
      <c r="D8" s="190">
        <v>0.249846524954385</v>
      </c>
      <c r="E8" s="101">
        <v>0.249846524954385</v>
      </c>
      <c r="F8" s="101">
        <v>0.24399872786459301</v>
      </c>
      <c r="G8" s="101">
        <v>0.24399872786459301</v>
      </c>
      <c r="H8" s="101">
        <v>0.23754863282153499</v>
      </c>
      <c r="I8" s="101">
        <v>0.23627983793409199</v>
      </c>
      <c r="J8" s="101">
        <v>0.22830080268008601</v>
      </c>
      <c r="K8" s="101">
        <v>0.22496334545535501</v>
      </c>
      <c r="L8" s="101">
        <v>0.20846264387419999</v>
      </c>
      <c r="M8" s="101">
        <v>0.20238487405587199</v>
      </c>
      <c r="N8" s="101">
        <v>0.196697335042507</v>
      </c>
      <c r="O8" s="101">
        <v>0.19434486398933201</v>
      </c>
      <c r="P8" s="101">
        <v>0.19258157797520001</v>
      </c>
      <c r="Q8" s="101">
        <v>0.19258157797520001</v>
      </c>
      <c r="R8" s="101">
        <v>0.189626948534171</v>
      </c>
      <c r="S8" s="101">
        <v>0.189626948534171</v>
      </c>
      <c r="T8" s="101">
        <v>0.17340995830780201</v>
      </c>
    </row>
    <row r="9" spans="1:20" hidden="1" x14ac:dyDescent="0.25">
      <c r="A9" s="108"/>
      <c r="B9" s="81" t="s">
        <v>24</v>
      </c>
      <c r="C9" s="79"/>
      <c r="D9" s="153">
        <f>ДПР!D9/ДПР!D5*'ДПР Тигиль'!D5</f>
        <v>781.91400821783066</v>
      </c>
      <c r="E9" s="153">
        <f>ДПР!E9/ДПР!E5*'ДПР Тигиль'!E5</f>
        <v>851.62938671946915</v>
      </c>
      <c r="F9" s="153">
        <f>ДПР!F9/ДПР!F5*'ДПР Тигиль'!F5</f>
        <v>799.32719047867886</v>
      </c>
      <c r="G9" s="153">
        <f>ДПР!G9/ДПР!G5*'ДПР Тигиль'!G5</f>
        <v>799.32719047867886</v>
      </c>
      <c r="H9" s="153">
        <f>ДПР!H9/ДПР!H5*'ДПР Тигиль'!H5</f>
        <v>799.32719047867886</v>
      </c>
      <c r="I9" s="153">
        <f>ДПР!I9/ДПР!I5*'ДПР Тигиль'!I5</f>
        <v>799.32719047867886</v>
      </c>
      <c r="J9" s="153">
        <f>ДПР!J9/ДПР!J5*'ДПР Тигиль'!J5</f>
        <v>799.32719047867886</v>
      </c>
      <c r="K9" s="153">
        <f>ДПР!K9/ДПР!K5*'ДПР Тигиль'!K5</f>
        <v>799.32719047867886</v>
      </c>
      <c r="L9" s="153">
        <f>ДПР!L9/ДПР!L5*'ДПР Тигиль'!L5</f>
        <v>799.32719047867886</v>
      </c>
      <c r="M9" s="153">
        <f>ДПР!M9/ДПР!M5*'ДПР Тигиль'!M5</f>
        <v>799.32719047867886</v>
      </c>
      <c r="N9" s="153">
        <f>ДПР!N9/ДПР!N5*'ДПР Тигиль'!N5</f>
        <v>799.32719047867886</v>
      </c>
      <c r="O9" s="153">
        <f>ДПР!O9/ДПР!O5*'ДПР Тигиль'!O5</f>
        <v>799.32719047867886</v>
      </c>
      <c r="P9" s="153">
        <f>ДПР!P9/ДПР!P5*'ДПР Тигиль'!P5</f>
        <v>799.32719047867886</v>
      </c>
      <c r="Q9" s="153">
        <f>ДПР!Q9/ДПР!Q5*'ДПР Тигиль'!Q5</f>
        <v>799.32719047867886</v>
      </c>
      <c r="R9" s="153">
        <f>ДПР!R9/ДПР!R5*'ДПР Тигиль'!R5</f>
        <v>799.32719047867886</v>
      </c>
      <c r="S9" s="153">
        <f>ДПР!S9/ДПР!S5*'ДПР Тигиль'!S5</f>
        <v>799.32719047867886</v>
      </c>
      <c r="T9" s="153">
        <f>ДПР!T9/ДПР!T5*'ДПР Тигиль'!T5</f>
        <v>799.32719047867886</v>
      </c>
    </row>
    <row r="10" spans="1:20" ht="45" x14ac:dyDescent="0.25">
      <c r="A10" s="82" t="s">
        <v>25</v>
      </c>
      <c r="B10" s="83" t="s">
        <v>26</v>
      </c>
      <c r="C10" s="72" t="s">
        <v>27</v>
      </c>
      <c r="D10" s="1">
        <f>D9/D5</f>
        <v>41.831262709149939</v>
      </c>
      <c r="E10" s="1">
        <f>E9/E5</f>
        <v>45.826566307726715</v>
      </c>
      <c r="F10" s="1">
        <f t="shared" ref="F10:T10" si="0">F9/F5</f>
        <v>43.012161237346213</v>
      </c>
      <c r="G10" s="1">
        <f t="shared" si="0"/>
        <v>43.012161237346213</v>
      </c>
      <c r="H10" s="1">
        <f t="shared" si="0"/>
        <v>43.012161237346213</v>
      </c>
      <c r="I10" s="1">
        <f t="shared" si="0"/>
        <v>43.012161237346213</v>
      </c>
      <c r="J10" s="1">
        <f t="shared" si="0"/>
        <v>43.012161237346213</v>
      </c>
      <c r="K10" s="1">
        <f t="shared" si="0"/>
        <v>43.012161237346213</v>
      </c>
      <c r="L10" s="1">
        <f t="shared" si="0"/>
        <v>43.012161237346213</v>
      </c>
      <c r="M10" s="1">
        <f t="shared" si="0"/>
        <v>43.012161237346213</v>
      </c>
      <c r="N10" s="1">
        <f t="shared" si="0"/>
        <v>43.012161237346213</v>
      </c>
      <c r="O10" s="1">
        <f t="shared" si="0"/>
        <v>43.012161237346213</v>
      </c>
      <c r="P10" s="1">
        <f t="shared" si="0"/>
        <v>43.012161237346213</v>
      </c>
      <c r="Q10" s="1">
        <f t="shared" si="0"/>
        <v>43.012161237346213</v>
      </c>
      <c r="R10" s="1">
        <f t="shared" si="0"/>
        <v>43.012161237346213</v>
      </c>
      <c r="S10" s="1">
        <f t="shared" si="0"/>
        <v>43.012161237346213</v>
      </c>
      <c r="T10" s="1">
        <f t="shared" si="0"/>
        <v>43.012161237346213</v>
      </c>
    </row>
    <row r="11" spans="1:20" hidden="1" x14ac:dyDescent="0.25">
      <c r="A11" s="82"/>
      <c r="B11" s="83" t="s">
        <v>28</v>
      </c>
      <c r="C11" s="72"/>
      <c r="D11" s="138">
        <f>ДПР!D11/ДПР!D5*'ДПР Тигиль'!D5</f>
        <v>24.077889956180989</v>
      </c>
      <c r="E11" s="138">
        <f>ДПР!E11/ДПР!E5*'ДПР Тигиль'!E5</f>
        <v>24.133167095612066</v>
      </c>
      <c r="F11" s="138">
        <f>ДПР!F11/ДПР!F5*'ДПР Тигиль'!F5</f>
        <v>24.61410325055494</v>
      </c>
      <c r="G11" s="138">
        <f>ДПР!G11/ДПР!G5*'ДПР Тигиль'!G5</f>
        <v>24.61410325055494</v>
      </c>
      <c r="H11" s="138">
        <f>ДПР!H11/ДПР!H5*'ДПР Тигиль'!H5</f>
        <v>24.61410325055494</v>
      </c>
      <c r="I11" s="138">
        <f>ДПР!I11/ДПР!I5*'ДПР Тигиль'!I5</f>
        <v>24.61410325055494</v>
      </c>
      <c r="J11" s="138">
        <f>ДПР!J11/ДПР!J5*'ДПР Тигиль'!J5</f>
        <v>24.61410325055494</v>
      </c>
      <c r="K11" s="138">
        <f>ДПР!K11/ДПР!K5*'ДПР Тигиль'!K5</f>
        <v>24.61410325055494</v>
      </c>
      <c r="L11" s="138">
        <f>ДПР!L11/ДПР!L5*'ДПР Тигиль'!L5</f>
        <v>24.61410325055494</v>
      </c>
      <c r="M11" s="138">
        <f>ДПР!M11/ДПР!M5*'ДПР Тигиль'!M5</f>
        <v>24.61410325055494</v>
      </c>
      <c r="N11" s="138">
        <f>ДПР!N11/ДПР!N5*'ДПР Тигиль'!N5</f>
        <v>24.61410325055494</v>
      </c>
      <c r="O11" s="138">
        <f>ДПР!O11/ДПР!O5*'ДПР Тигиль'!O5</f>
        <v>24.61410325055494</v>
      </c>
      <c r="P11" s="138">
        <f>ДПР!P11/ДПР!P5*'ДПР Тигиль'!P5</f>
        <v>24.61410325055494</v>
      </c>
      <c r="Q11" s="138">
        <f>ДПР!Q11/ДПР!Q5*'ДПР Тигиль'!Q5</f>
        <v>24.61410325055494</v>
      </c>
      <c r="R11" s="138">
        <f>ДПР!R11/ДПР!R5*'ДПР Тигиль'!R5</f>
        <v>24.61410325055494</v>
      </c>
      <c r="S11" s="138">
        <f>ДПР!S11/ДПР!S5*'ДПР Тигиль'!S5</f>
        <v>24.61410325055494</v>
      </c>
      <c r="T11" s="138">
        <f>ДПР!T11/ДПР!T5*'ДПР Тигиль'!T5</f>
        <v>24.61410325055494</v>
      </c>
    </row>
    <row r="12" spans="1:20" ht="45" x14ac:dyDescent="0.25">
      <c r="A12" s="82" t="s">
        <v>29</v>
      </c>
      <c r="B12" s="85" t="s">
        <v>30</v>
      </c>
      <c r="C12" s="86" t="s">
        <v>31</v>
      </c>
      <c r="D12" s="1">
        <f>D11/D5</f>
        <v>1.2881321087144599</v>
      </c>
      <c r="E12" s="1">
        <f t="shared" ref="E12:T12" si="1">E11/E5</f>
        <v>1.2986167449935788</v>
      </c>
      <c r="F12" s="1">
        <f t="shared" si="1"/>
        <v>1.3244961391736823</v>
      </c>
      <c r="G12" s="1">
        <f t="shared" si="1"/>
        <v>1.3244961391736823</v>
      </c>
      <c r="H12" s="1">
        <f t="shared" si="1"/>
        <v>1.3244961391736823</v>
      </c>
      <c r="I12" s="1">
        <f t="shared" si="1"/>
        <v>1.3244961391736823</v>
      </c>
      <c r="J12" s="1">
        <f t="shared" si="1"/>
        <v>1.3244961391736823</v>
      </c>
      <c r="K12" s="1">
        <f t="shared" si="1"/>
        <v>1.3244961391736823</v>
      </c>
      <c r="L12" s="1">
        <f t="shared" si="1"/>
        <v>1.3244961391736823</v>
      </c>
      <c r="M12" s="1">
        <f t="shared" si="1"/>
        <v>1.3244961391736823</v>
      </c>
      <c r="N12" s="1">
        <f t="shared" si="1"/>
        <v>1.3244961391736823</v>
      </c>
      <c r="O12" s="1">
        <f t="shared" si="1"/>
        <v>1.3244961391736823</v>
      </c>
      <c r="P12" s="1">
        <f t="shared" si="1"/>
        <v>1.3244961391736823</v>
      </c>
      <c r="Q12" s="1">
        <f t="shared" si="1"/>
        <v>1.3244961391736823</v>
      </c>
      <c r="R12" s="1">
        <f t="shared" si="1"/>
        <v>1.3244961391736823</v>
      </c>
      <c r="S12" s="1">
        <f t="shared" si="1"/>
        <v>1.3244961391736823</v>
      </c>
      <c r="T12" s="1">
        <f t="shared" si="1"/>
        <v>1.3244961391736823</v>
      </c>
    </row>
    <row r="13" spans="1:20" s="95" customFormat="1" ht="30" x14ac:dyDescent="0.25">
      <c r="A13" s="87" t="s">
        <v>35</v>
      </c>
      <c r="B13" s="88" t="s">
        <v>194</v>
      </c>
      <c r="C13" s="93" t="s">
        <v>34</v>
      </c>
      <c r="D13" s="1">
        <f>'[3]с. Тигиль'!$S$24</f>
        <v>269.61883733462241</v>
      </c>
      <c r="E13" s="94">
        <f>'[4]с. Тигиль'!$S$24</f>
        <v>270.44335038224506</v>
      </c>
      <c r="F13" s="94">
        <f>'[2]с. Тигиль'!$S$24</f>
        <v>269.92471032938067</v>
      </c>
      <c r="G13" s="94">
        <v>269.34335038224498</v>
      </c>
      <c r="H13" s="94">
        <v>269.04335038224502</v>
      </c>
      <c r="I13" s="94">
        <v>268.64335038224499</v>
      </c>
      <c r="J13" s="94">
        <v>267.84335038224498</v>
      </c>
      <c r="K13" s="94">
        <v>267.49335038224501</v>
      </c>
      <c r="L13" s="94">
        <v>267.09335038224498</v>
      </c>
      <c r="M13" s="94">
        <v>266.39335038224499</v>
      </c>
      <c r="N13" s="94">
        <v>265.49335038224501</v>
      </c>
      <c r="O13" s="94">
        <v>264.59335038224498</v>
      </c>
      <c r="P13" s="94">
        <v>263.89335038224499</v>
      </c>
      <c r="Q13" s="94">
        <v>263.693350382245</v>
      </c>
      <c r="R13" s="94">
        <v>262.89335038224499</v>
      </c>
      <c r="S13" s="94">
        <v>262.39335038224499</v>
      </c>
      <c r="T13" s="94">
        <v>261.39335038224499</v>
      </c>
    </row>
    <row r="14" spans="1:20" ht="36.75" customHeight="1" x14ac:dyDescent="0.25">
      <c r="A14" s="87" t="s">
        <v>37</v>
      </c>
      <c r="B14" s="92" t="s">
        <v>38</v>
      </c>
      <c r="C14" s="89"/>
      <c r="D14" s="1"/>
      <c r="E14" s="197">
        <f>E15</f>
        <v>76217.032864689259</v>
      </c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9"/>
    </row>
    <row r="15" spans="1:20" ht="30" x14ac:dyDescent="0.25">
      <c r="A15" s="82" t="s">
        <v>39</v>
      </c>
      <c r="B15" s="96" t="s">
        <v>40</v>
      </c>
      <c r="C15" s="89" t="s">
        <v>41</v>
      </c>
      <c r="D15" s="1">
        <f>'5.2 (2)'!D16</f>
        <v>73530.947357712037</v>
      </c>
      <c r="E15" s="1">
        <f>'5.2 (2)'!E16</f>
        <v>76217.032864689259</v>
      </c>
      <c r="F15" s="1">
        <f>'5.2 (2)'!F16</f>
        <v>78473.057037484061</v>
      </c>
      <c r="G15" s="1">
        <f>'5.2 (2)'!G16</f>
        <v>83623.714609196366</v>
      </c>
      <c r="H15" s="1">
        <f>'5.2 (2)'!H16</f>
        <v>86098.976561628573</v>
      </c>
      <c r="I15" s="1">
        <f>'5.2 (2)'!I16</f>
        <v>88647.50626785279</v>
      </c>
      <c r="J15" s="1">
        <f>'5.2 (2)'!J16</f>
        <v>91271.47245338124</v>
      </c>
      <c r="K15" s="1">
        <f>'5.2 (2)'!K16</f>
        <v>93973.10803800133</v>
      </c>
      <c r="L15" s="1">
        <f>'5.2 (2)'!L16</f>
        <v>96754.712035926161</v>
      </c>
      <c r="M15" s="1">
        <f>'5.2 (2)'!M16</f>
        <v>99618.651512189579</v>
      </c>
      <c r="N15" s="1">
        <f>'5.2 (2)'!N16</f>
        <v>102567.3635969504</v>
      </c>
      <c r="O15" s="1">
        <f>'5.2 (2)'!O16</f>
        <v>105603.35755942012</v>
      </c>
      <c r="P15" s="1">
        <f>'5.2 (2)'!P16</f>
        <v>108729.21694317895</v>
      </c>
      <c r="Q15" s="1">
        <f>'5.2 (2)'!Q16</f>
        <v>111947.60176469704</v>
      </c>
      <c r="R15" s="1">
        <f>'5.2 (2)'!R16</f>
        <v>115261.25077693208</v>
      </c>
      <c r="S15" s="1">
        <f>'5.2 (2)'!S16</f>
        <v>118672.98379992926</v>
      </c>
      <c r="T15" s="1">
        <f>'5.2 (2)'!T16</f>
        <v>122185.70412040717</v>
      </c>
    </row>
    <row r="16" spans="1:20" ht="30" x14ac:dyDescent="0.25">
      <c r="A16" s="82" t="s">
        <v>42</v>
      </c>
      <c r="B16" s="96" t="s">
        <v>43</v>
      </c>
      <c r="C16" s="93" t="s">
        <v>41</v>
      </c>
      <c r="D16" s="1">
        <f>'5.3 (2)'!C27</f>
        <v>23254.890635722808</v>
      </c>
      <c r="E16" s="1">
        <f>'5.3 (2)'!F27</f>
        <v>22671.186311183381</v>
      </c>
      <c r="F16" s="1">
        <f>'5.3 (2)'!G27</f>
        <v>25887.467064663731</v>
      </c>
      <c r="G16" s="1">
        <f>'5.3 (2)'!H27</f>
        <v>29443.100251004322</v>
      </c>
      <c r="H16" s="1">
        <f>'5.3 (2)'!I27</f>
        <v>32139.713169098024</v>
      </c>
      <c r="I16" s="1">
        <f>'5.3 (2)'!J27</f>
        <v>33660.191774365958</v>
      </c>
      <c r="J16" s="1">
        <f>'5.3 (2)'!K27</f>
        <v>35301.314274113887</v>
      </c>
      <c r="K16" s="1">
        <f>'5.3 (2)'!L27</f>
        <v>37400.691490508776</v>
      </c>
      <c r="L16" s="1">
        <f>'5.3 (2)'!M27</f>
        <v>39511.718804433236</v>
      </c>
      <c r="M16" s="1">
        <f>'5.3 (2)'!N27</f>
        <v>42205.459229283792</v>
      </c>
      <c r="N16" s="1">
        <f>'5.3 (2)'!O27</f>
        <v>43791.273692377537</v>
      </c>
      <c r="O16" s="1">
        <f>'5.3 (2)'!P27</f>
        <v>45710.637040494505</v>
      </c>
      <c r="P16" s="1">
        <f>'5.3 (2)'!Q27</f>
        <v>48283.866296835768</v>
      </c>
      <c r="Q16" s="1">
        <f>'5.3 (2)'!R27</f>
        <v>47605.09440852789</v>
      </c>
      <c r="R16" s="1">
        <f>'5.3 (2)'!S27</f>
        <v>51583.333317320241</v>
      </c>
      <c r="S16" s="1">
        <f>'5.3 (2)'!T27</f>
        <v>54788.112657781487</v>
      </c>
      <c r="T16" s="1">
        <f>'5.3 (2)'!U27</f>
        <v>58310.860801605828</v>
      </c>
    </row>
    <row r="17" spans="1:20" ht="36" customHeight="1" x14ac:dyDescent="0.25">
      <c r="A17" s="82"/>
      <c r="B17" s="97" t="s">
        <v>196</v>
      </c>
      <c r="C17" s="5" t="s">
        <v>46</v>
      </c>
      <c r="D17" s="8">
        <f>'[9]4.5'!$N$11</f>
        <v>9007.1416396748718</v>
      </c>
      <c r="E17" s="134">
        <f>'[9]4.5'!$N$27</f>
        <v>9488.7757486204919</v>
      </c>
      <c r="F17" s="102">
        <f>E17*1.04</f>
        <v>9868.3267785653115</v>
      </c>
      <c r="G17" s="102">
        <f>F17*1.04</f>
        <v>10263.059849707925</v>
      </c>
      <c r="H17" s="102">
        <f t="shared" ref="H17:T17" si="2">G17*1.043</f>
        <v>10704.371423245364</v>
      </c>
      <c r="I17" s="102">
        <f t="shared" si="2"/>
        <v>11164.659394444914</v>
      </c>
      <c r="J17" s="102">
        <f t="shared" si="2"/>
        <v>11644.739748406044</v>
      </c>
      <c r="K17" s="102">
        <f t="shared" si="2"/>
        <v>12145.463557587504</v>
      </c>
      <c r="L17" s="102">
        <f t="shared" si="2"/>
        <v>12667.718490563766</v>
      </c>
      <c r="M17" s="102">
        <f t="shared" si="2"/>
        <v>13212.430385658006</v>
      </c>
      <c r="N17" s="102">
        <f t="shared" si="2"/>
        <v>13780.5648922413</v>
      </c>
      <c r="O17" s="102">
        <f t="shared" si="2"/>
        <v>14373.129182607676</v>
      </c>
      <c r="P17" s="102">
        <f t="shared" si="2"/>
        <v>14991.173737459805</v>
      </c>
      <c r="Q17" s="102">
        <f t="shared" si="2"/>
        <v>15635.794208170575</v>
      </c>
      <c r="R17" s="102">
        <f t="shared" si="2"/>
        <v>16308.133359121908</v>
      </c>
      <c r="S17" s="102">
        <f t="shared" si="2"/>
        <v>17009.383093564149</v>
      </c>
      <c r="T17" s="102">
        <f t="shared" si="2"/>
        <v>17740.786566587405</v>
      </c>
    </row>
    <row r="18" spans="1:20" x14ac:dyDescent="0.25">
      <c r="A18" s="82" t="s">
        <v>47</v>
      </c>
      <c r="B18" s="97" t="s">
        <v>48</v>
      </c>
      <c r="C18" s="93" t="s">
        <v>49</v>
      </c>
      <c r="D18" s="1">
        <f>'[1]4.7'!$E$13</f>
        <v>6.4338879144612244</v>
      </c>
      <c r="E18" s="6">
        <v>4</v>
      </c>
      <c r="F18" s="98">
        <f>E18*1.04</f>
        <v>4.16</v>
      </c>
      <c r="G18" s="98">
        <f t="shared" ref="G18:T18" si="3">F18*1.04</f>
        <v>4.3264000000000005</v>
      </c>
      <c r="H18" s="98">
        <f t="shared" si="3"/>
        <v>4.4994560000000003</v>
      </c>
      <c r="I18" s="98">
        <f t="shared" si="3"/>
        <v>4.6794342400000009</v>
      </c>
      <c r="J18" s="98">
        <f t="shared" si="3"/>
        <v>4.8666116096000014</v>
      </c>
      <c r="K18" s="98">
        <f t="shared" si="3"/>
        <v>5.0612760739840015</v>
      </c>
      <c r="L18" s="98">
        <f t="shared" si="3"/>
        <v>5.2637271169433619</v>
      </c>
      <c r="M18" s="98">
        <f t="shared" si="3"/>
        <v>5.4742762016210964</v>
      </c>
      <c r="N18" s="98">
        <f t="shared" si="3"/>
        <v>5.6932472496859408</v>
      </c>
      <c r="O18" s="98">
        <f t="shared" si="3"/>
        <v>5.9209771396733784</v>
      </c>
      <c r="P18" s="98">
        <f t="shared" si="3"/>
        <v>6.1578162252603139</v>
      </c>
      <c r="Q18" s="98">
        <f t="shared" si="3"/>
        <v>6.404128874270727</v>
      </c>
      <c r="R18" s="98">
        <f t="shared" si="3"/>
        <v>6.6602940292415562</v>
      </c>
      <c r="S18" s="98">
        <f t="shared" si="3"/>
        <v>6.9267057904112184</v>
      </c>
      <c r="T18" s="98">
        <f t="shared" si="3"/>
        <v>7.2037740220276669</v>
      </c>
    </row>
    <row r="19" spans="1:20" ht="14.25" customHeight="1" x14ac:dyDescent="0.25">
      <c r="A19" s="82" t="s">
        <v>50</v>
      </c>
      <c r="B19" s="97" t="s">
        <v>51</v>
      </c>
      <c r="C19" s="93" t="s">
        <v>52</v>
      </c>
      <c r="D19" s="1">
        <f>'[1]4.8'!$E$14*1000</f>
        <v>112.84551968989457</v>
      </c>
      <c r="E19" s="6">
        <f>'[1]4.8'!$Q$14*1000</f>
        <v>144.00935571795378</v>
      </c>
      <c r="F19" s="98">
        <f>E19*1.04</f>
        <v>149.76972994667193</v>
      </c>
      <c r="G19" s="98">
        <f t="shared" ref="G19:T19" si="4">F19*1.04</f>
        <v>155.76051914453882</v>
      </c>
      <c r="H19" s="98">
        <f t="shared" si="4"/>
        <v>161.99093991032038</v>
      </c>
      <c r="I19" s="98">
        <f t="shared" si="4"/>
        <v>168.47057750673321</v>
      </c>
      <c r="J19" s="98">
        <f t="shared" si="4"/>
        <v>175.20940060700255</v>
      </c>
      <c r="K19" s="98">
        <f t="shared" si="4"/>
        <v>182.21777663128265</v>
      </c>
      <c r="L19" s="98">
        <f t="shared" si="4"/>
        <v>189.50648769653395</v>
      </c>
      <c r="M19" s="98">
        <f t="shared" si="4"/>
        <v>197.08674720439532</v>
      </c>
      <c r="N19" s="98">
        <f t="shared" si="4"/>
        <v>204.97021709257115</v>
      </c>
      <c r="O19" s="98">
        <f t="shared" si="4"/>
        <v>213.169025776274</v>
      </c>
      <c r="P19" s="98">
        <f t="shared" si="4"/>
        <v>221.69578680732496</v>
      </c>
      <c r="Q19" s="98">
        <f t="shared" si="4"/>
        <v>230.56361827961797</v>
      </c>
      <c r="R19" s="98">
        <f t="shared" si="4"/>
        <v>239.78616301080271</v>
      </c>
      <c r="S19" s="98">
        <f t="shared" si="4"/>
        <v>249.37760953123484</v>
      </c>
      <c r="T19" s="98">
        <f t="shared" si="4"/>
        <v>259.35271391248426</v>
      </c>
    </row>
    <row r="20" spans="1:20" hidden="1" x14ac:dyDescent="0.25">
      <c r="A20" s="82"/>
      <c r="B20" s="97" t="s">
        <v>53</v>
      </c>
      <c r="C20" s="93"/>
      <c r="D20" s="1">
        <f>'5.9 (2)'!C21</f>
        <v>196216.82471960399</v>
      </c>
      <c r="E20" s="1">
        <f>'5.9 (2)'!D21</f>
        <v>204182.09964673306</v>
      </c>
      <c r="F20" s="1">
        <f>'5.9 (2)'!E21</f>
        <v>220676.21661999356</v>
      </c>
      <c r="G20" s="1">
        <f>'5.9 (2)'!F21</f>
        <v>239142.41455010511</v>
      </c>
      <c r="H20" s="1">
        <f>'5.9 (2)'!G21</f>
        <v>253735.76928393162</v>
      </c>
      <c r="I20" s="1">
        <f>'5.9 (2)'!H21</f>
        <v>260657.10321342904</v>
      </c>
      <c r="J20" s="1">
        <f>'5.9 (2)'!I21</f>
        <v>268356.9395798787</v>
      </c>
      <c r="K20" s="1">
        <f>'5.9 (2)'!J21</f>
        <v>275808.81841297064</v>
      </c>
      <c r="L20" s="1">
        <f>'5.9 (2)'!K21</f>
        <v>282484.82295868132</v>
      </c>
      <c r="M20" s="1">
        <f>'5.9 (2)'!L21</f>
        <v>294078.85648350726</v>
      </c>
      <c r="N20" s="1">
        <f>'5.9 (2)'!M21</f>
        <v>300882.43758554367</v>
      </c>
      <c r="O20" s="1">
        <f>'5.9 (2)'!N21</f>
        <v>312375.57306618994</v>
      </c>
      <c r="P20" s="1">
        <f>'5.9 (2)'!O21</f>
        <v>324890.04184433352</v>
      </c>
      <c r="Q20" s="1">
        <f>'5.9 (2)'!P21</f>
        <v>334534.45402326743</v>
      </c>
      <c r="R20" s="1">
        <f>'5.9 (2)'!Q21</f>
        <v>350959.75473139627</v>
      </c>
      <c r="S20" s="1">
        <f>'5.9 (2)'!R21</f>
        <v>375836.67492011993</v>
      </c>
      <c r="T20" s="1">
        <f>'5.9 (2)'!S21</f>
        <v>390456.53840669466</v>
      </c>
    </row>
    <row r="21" spans="1:20" ht="53.25" customHeight="1" x14ac:dyDescent="0.25">
      <c r="A21" s="82" t="s">
        <v>54</v>
      </c>
      <c r="B21" s="7" t="s">
        <v>201</v>
      </c>
      <c r="C21" s="93" t="s">
        <v>41</v>
      </c>
      <c r="D21" s="1"/>
      <c r="E21" s="8">
        <f>'5.3 (2)'!F36</f>
        <v>0</v>
      </c>
      <c r="F21" s="8">
        <f>'5.3 (2)'!G36</f>
        <v>5222.9822411864407</v>
      </c>
      <c r="G21" s="8">
        <f>'5.3 (2)'!H36</f>
        <v>10439.353004854478</v>
      </c>
      <c r="H21" s="8">
        <f>'5.3 (2)'!I36</f>
        <v>14973.593936187403</v>
      </c>
      <c r="I21" s="8">
        <f>'5.3 (2)'!J36</f>
        <v>12731.318818137592</v>
      </c>
      <c r="J21" s="8">
        <f>'5.3 (2)'!K36</f>
        <v>10855.28173276682</v>
      </c>
      <c r="K21" s="8">
        <f>'5.3 (2)'!L36</f>
        <v>7969.9806483911161</v>
      </c>
      <c r="L21" s="8">
        <f>'5.3 (2)'!M36</f>
        <v>3982.2139468509959</v>
      </c>
      <c r="M21" s="8">
        <f>'5.3 (2)'!N36</f>
        <v>4002.4554546833388</v>
      </c>
      <c r="N21" s="8">
        <f>'5.3 (2)'!O36</f>
        <v>0</v>
      </c>
      <c r="O21" s="8">
        <f>'5.3 (2)'!P36</f>
        <v>0</v>
      </c>
      <c r="P21" s="8">
        <f>'5.3 (2)'!Q36</f>
        <v>0</v>
      </c>
      <c r="Q21" s="8">
        <f>'5.3 (2)'!R36</f>
        <v>0</v>
      </c>
      <c r="R21" s="8">
        <f>'5.3 (2)'!S36</f>
        <v>1726.873320609564</v>
      </c>
      <c r="S21" s="8">
        <f>'5.3 (2)'!T36</f>
        <v>12266.154849287977</v>
      </c>
      <c r="T21" s="8">
        <f>'5.3 (2)'!U36</f>
        <v>11801.442196356944</v>
      </c>
    </row>
    <row r="22" spans="1:20" ht="45" x14ac:dyDescent="0.25">
      <c r="A22" s="82" t="s">
        <v>56</v>
      </c>
      <c r="B22" s="79" t="s">
        <v>57</v>
      </c>
      <c r="C22" s="100" t="s">
        <v>58</v>
      </c>
      <c r="D22" s="1"/>
      <c r="E22" s="3">
        <f>'5.3 (2)'!F43</f>
        <v>0</v>
      </c>
      <c r="F22" s="3">
        <f>'5.3 (2)'!G43</f>
        <v>2.317614998869998E-2</v>
      </c>
      <c r="G22" s="3">
        <f>'5.3 (2)'!H43</f>
        <v>4.2089393261546135E-2</v>
      </c>
      <c r="H22" s="3">
        <f>'5.3 (2)'!I43</f>
        <v>5.7250038166897756E-2</v>
      </c>
      <c r="I22" s="3">
        <f>'5.3 (2)'!J43</f>
        <v>4.7277737022013655E-2</v>
      </c>
      <c r="J22" s="3">
        <f>'5.3 (2)'!K43</f>
        <v>3.9258312897262948E-2</v>
      </c>
      <c r="K22" s="3">
        <f>'5.3 (2)'!L43</f>
        <v>2.8502613108952784E-2</v>
      </c>
      <c r="L22" s="3">
        <f>'5.3 (2)'!M43</f>
        <v>1.5159864918895148E-2</v>
      </c>
      <c r="M22" s="3">
        <f>'5.3 (2)'!N43</f>
        <v>1.4734076849430107E-2</v>
      </c>
      <c r="N22" s="3">
        <f>'5.3 (2)'!O43</f>
        <v>5.0000000000000001E-3</v>
      </c>
      <c r="O22" s="3">
        <f>'5.3 (2)'!P43</f>
        <v>5.0000000000000001E-3</v>
      </c>
      <c r="P22" s="3">
        <f>'5.3 (2)'!Q43</f>
        <v>5.0000000000000001E-3</v>
      </c>
      <c r="Q22" s="3">
        <f>'5.3 (2)'!R43</f>
        <v>5.0000000000000001E-3</v>
      </c>
      <c r="R22" s="3">
        <f>'5.3 (2)'!S43</f>
        <v>7.1013016871751952E-3</v>
      </c>
      <c r="S22" s="3">
        <f>'5.3 (2)'!T43</f>
        <v>3.1943080776818199E-2</v>
      </c>
      <c r="T22" s="3">
        <f>'5.3 (2)'!U43</f>
        <v>2.9966310787105398E-2</v>
      </c>
    </row>
    <row r="23" spans="1:20" ht="90" x14ac:dyDescent="0.25">
      <c r="A23" s="82" t="s">
        <v>60</v>
      </c>
      <c r="B23" s="96" t="s">
        <v>61</v>
      </c>
      <c r="C23" s="100" t="s">
        <v>58</v>
      </c>
      <c r="D23" s="1"/>
      <c r="E23" s="101">
        <f>'5.9 (2)'!D21/'5.9 (2)'!C21</f>
        <v>1.0405942504599772</v>
      </c>
      <c r="F23" s="101">
        <f>'5.9 (2)'!E21/'5.9 (2)'!D21</f>
        <v>1.0807814054307303</v>
      </c>
      <c r="G23" s="101">
        <f>'5.9 (2)'!F21/'5.9 (2)'!E21</f>
        <v>1.0836800549372771</v>
      </c>
      <c r="H23" s="101">
        <f>'5.9 (2)'!G21/'5.9 (2)'!F21</f>
        <v>1.0610236990426007</v>
      </c>
      <c r="I23" s="101">
        <f>'5.9 (2)'!H21/'5.9 (2)'!G21</f>
        <v>1.027277722605016</v>
      </c>
      <c r="J23" s="101">
        <f>'5.9 (2)'!I21/'5.9 (2)'!H21</f>
        <v>1.0295400979736391</v>
      </c>
      <c r="K23" s="101">
        <f>'5.9 (2)'!J21/'5.9 (2)'!I21</f>
        <v>1.0277685341201093</v>
      </c>
      <c r="L23" s="101">
        <f>'5.9 (2)'!K21/'5.9 (2)'!J21</f>
        <v>1.0242051888845507</v>
      </c>
      <c r="M23" s="101">
        <f>'5.9 (2)'!L21/'5.9 (2)'!K21</f>
        <v>1.041043031634028</v>
      </c>
      <c r="N23" s="101">
        <f>'5.9 (2)'!M21/'5.9 (2)'!L21</f>
        <v>1.0231352270047267</v>
      </c>
      <c r="O23" s="101">
        <f>'5.9 (2)'!N21/'5.9 (2)'!M21</f>
        <v>1.0381980934908461</v>
      </c>
      <c r="P23" s="101">
        <f>'5.9 (2)'!O21/'5.9 (2)'!N21</f>
        <v>1.0400622515240392</v>
      </c>
      <c r="Q23" s="101">
        <f>'5.9 (2)'!P21/'5.9 (2)'!O21</f>
        <v>1.0296851578589008</v>
      </c>
      <c r="R23" s="101">
        <f>'5.9 (2)'!Q21/'5.9 (2)'!P21</f>
        <v>1.0490989807195956</v>
      </c>
      <c r="S23" s="101">
        <f>'5.9 (2)'!R21/'5.9 (2)'!Q21</f>
        <v>1.0708825438055225</v>
      </c>
      <c r="T23" s="101">
        <f>'5.9 (2)'!S21/'5.9 (2)'!R21</f>
        <v>1.0388995126398508</v>
      </c>
    </row>
    <row r="24" spans="1:20" ht="48" customHeight="1" x14ac:dyDescent="0.25">
      <c r="A24" s="82" t="s">
        <v>62</v>
      </c>
      <c r="B24" s="79" t="s">
        <v>195</v>
      </c>
      <c r="C24" s="93" t="s">
        <v>64</v>
      </c>
      <c r="D24" s="1"/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0</v>
      </c>
      <c r="N24" s="102">
        <v>0</v>
      </c>
      <c r="O24" s="103">
        <v>0</v>
      </c>
      <c r="P24" s="103">
        <v>0</v>
      </c>
      <c r="Q24" s="103">
        <v>0</v>
      </c>
      <c r="R24" s="103">
        <v>0</v>
      </c>
      <c r="S24" s="103">
        <v>0</v>
      </c>
      <c r="T24" s="102">
        <v>0</v>
      </c>
    </row>
    <row r="25" spans="1:20" x14ac:dyDescent="0.25">
      <c r="A25" s="82" t="s">
        <v>65</v>
      </c>
      <c r="B25" s="79" t="s">
        <v>66</v>
      </c>
      <c r="C25" s="93" t="s">
        <v>58</v>
      </c>
      <c r="D25" s="1"/>
      <c r="E25" s="2">
        <f>'[12]ДПР Тилиль'!E28</f>
        <v>84.7</v>
      </c>
      <c r="F25" s="2">
        <f>'[12]ДПР Тилиль'!F28</f>
        <v>78.23</v>
      </c>
      <c r="G25" s="2">
        <f>'[12]ДПР Тилиль'!G28</f>
        <v>79.260000000000005</v>
      </c>
      <c r="H25" s="2">
        <f>'[12]ДПР Тилиль'!H28</f>
        <v>70.44</v>
      </c>
      <c r="I25" s="2">
        <f>'[12]ДПР Тилиль'!I28</f>
        <v>70.45</v>
      </c>
      <c r="J25" s="2">
        <f>'[12]ДПР Тилиль'!J28</f>
        <v>64.42</v>
      </c>
      <c r="K25" s="2">
        <f>'[12]ДПР Тилиль'!K28</f>
        <v>61.64</v>
      </c>
      <c r="L25" s="2">
        <f>'[12]ДПР Тилиль'!L28</f>
        <v>36.58</v>
      </c>
      <c r="M25" s="2">
        <f>'[12]ДПР Тилиль'!M28</f>
        <v>30.05</v>
      </c>
      <c r="N25" s="2">
        <f>'[12]ДПР Тилиль'!N28</f>
        <v>26.37</v>
      </c>
      <c r="O25" s="2">
        <f>'[12]ДПР Тилиль'!O28</f>
        <v>26.82</v>
      </c>
      <c r="P25" s="2">
        <f>'[12]ДПР Тилиль'!P28</f>
        <v>29.49</v>
      </c>
      <c r="Q25" s="2">
        <f>'[12]ДПР Тилиль'!Q28</f>
        <v>33.07</v>
      </c>
      <c r="R25" s="2">
        <f>'[12]ДПР Тилиль'!R28</f>
        <v>32.42</v>
      </c>
      <c r="S25" s="2">
        <f>'[12]ДПР Тилиль'!S28</f>
        <v>34.46</v>
      </c>
      <c r="T25" s="2">
        <f>'[12]ДПР Тилиль'!T28</f>
        <v>29.21</v>
      </c>
    </row>
    <row r="26" spans="1:20" ht="60" x14ac:dyDescent="0.25">
      <c r="A26" s="82" t="s">
        <v>67</v>
      </c>
      <c r="B26" s="79" t="s">
        <v>68</v>
      </c>
      <c r="C26" s="93" t="s">
        <v>58</v>
      </c>
      <c r="D26" s="1"/>
      <c r="E26" s="101">
        <v>1.04</v>
      </c>
      <c r="F26" s="101">
        <v>1.04</v>
      </c>
      <c r="G26" s="101">
        <v>1.04</v>
      </c>
      <c r="H26" s="101">
        <v>1.04</v>
      </c>
      <c r="I26" s="101">
        <v>1.04</v>
      </c>
      <c r="J26" s="101">
        <v>1.04</v>
      </c>
      <c r="K26" s="101">
        <v>1.04</v>
      </c>
      <c r="L26" s="101">
        <v>1.04</v>
      </c>
      <c r="M26" s="101">
        <v>1.04</v>
      </c>
      <c r="N26" s="101">
        <v>1.04</v>
      </c>
      <c r="O26" s="104">
        <v>1.04</v>
      </c>
      <c r="P26" s="104">
        <v>1.04</v>
      </c>
      <c r="Q26" s="104">
        <v>1.04</v>
      </c>
      <c r="R26" s="104">
        <v>1.04</v>
      </c>
      <c r="S26" s="104">
        <v>1.04</v>
      </c>
      <c r="T26" s="101">
        <v>1.04</v>
      </c>
    </row>
    <row r="27" spans="1:20" x14ac:dyDescent="0.25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88"/>
      <c r="P27" s="188"/>
      <c r="Q27" s="188"/>
      <c r="R27" s="188"/>
      <c r="S27" s="188"/>
      <c r="T27" s="188"/>
    </row>
    <row r="28" spans="1:20" x14ac:dyDescent="0.25">
      <c r="A28" s="105"/>
      <c r="B28" s="105"/>
      <c r="C28" s="105"/>
      <c r="D28" s="105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  <row r="29" spans="1:20" x14ac:dyDescent="0.25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</row>
    <row r="30" spans="1:20" x14ac:dyDescent="0.25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</row>
    <row r="31" spans="1:20" x14ac:dyDescent="0.25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</row>
    <row r="32" spans="1:20" x14ac:dyDescent="0.25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</row>
    <row r="33" spans="1:14" x14ac:dyDescent="0.25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</row>
    <row r="34" spans="1:14" x14ac:dyDescent="0.25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</row>
    <row r="35" spans="1:14" x14ac:dyDescent="0.25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</row>
    <row r="36" spans="1:14" x14ac:dyDescent="0.25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</row>
    <row r="37" spans="1:14" x14ac:dyDescent="0.25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</row>
    <row r="38" spans="1:14" x14ac:dyDescent="0.25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</row>
    <row r="39" spans="1:14" x14ac:dyDescent="0.2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</row>
    <row r="40" spans="1:14" x14ac:dyDescent="0.25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</row>
    <row r="41" spans="1:14" x14ac:dyDescent="0.25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</row>
    <row r="42" spans="1:14" x14ac:dyDescent="0.25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</row>
    <row r="43" spans="1:14" x14ac:dyDescent="0.25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</row>
    <row r="44" spans="1:14" x14ac:dyDescent="0.25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</row>
    <row r="45" spans="1:14" x14ac:dyDescent="0.25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</row>
    <row r="46" spans="1:14" x14ac:dyDescent="0.25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</row>
    <row r="47" spans="1:14" x14ac:dyDescent="0.25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</row>
    <row r="48" spans="1:14" x14ac:dyDescent="0.25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</row>
    <row r="49" spans="1:20" x14ac:dyDescent="0.25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</row>
    <row r="50" spans="1:20" x14ac:dyDescent="0.25">
      <c r="A50" s="105"/>
      <c r="B50" s="105"/>
      <c r="C50" s="105"/>
      <c r="D50" s="105"/>
      <c r="E50" s="105">
        <f>E20/D20*100</f>
        <v>104.05942504599773</v>
      </c>
      <c r="F50" s="105">
        <f>F20/E20*100</f>
        <v>108.07814054307303</v>
      </c>
      <c r="G50" s="105">
        <f t="shared" ref="G50:T50" si="5">G20/F20*100</f>
        <v>108.36800549372771</v>
      </c>
      <c r="H50" s="105">
        <f t="shared" si="5"/>
        <v>106.10236990426007</v>
      </c>
      <c r="I50" s="105">
        <f t="shared" si="5"/>
        <v>102.72777226050161</v>
      </c>
      <c r="J50" s="105">
        <f t="shared" si="5"/>
        <v>102.95400979736391</v>
      </c>
      <c r="K50" s="105">
        <f t="shared" si="5"/>
        <v>102.77685341201092</v>
      </c>
      <c r="L50" s="105">
        <f t="shared" si="5"/>
        <v>102.42051888845506</v>
      </c>
      <c r="M50" s="105">
        <f t="shared" si="5"/>
        <v>104.1043031634028</v>
      </c>
      <c r="N50" s="105">
        <f t="shared" si="5"/>
        <v>102.31352270047267</v>
      </c>
      <c r="O50" s="105">
        <f t="shared" si="5"/>
        <v>103.81980934908461</v>
      </c>
      <c r="P50" s="105">
        <f t="shared" si="5"/>
        <v>104.00622515240391</v>
      </c>
      <c r="Q50" s="105">
        <f t="shared" si="5"/>
        <v>102.96851578589008</v>
      </c>
      <c r="R50" s="105">
        <f t="shared" si="5"/>
        <v>104.90989807195956</v>
      </c>
      <c r="S50" s="105">
        <f t="shared" si="5"/>
        <v>107.08825438055226</v>
      </c>
      <c r="T50" s="105">
        <f t="shared" si="5"/>
        <v>103.88995126398508</v>
      </c>
    </row>
    <row r="51" spans="1:20" x14ac:dyDescent="0.25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</row>
    <row r="52" spans="1:20" x14ac:dyDescent="0.25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</row>
    <row r="53" spans="1:20" x14ac:dyDescent="0.25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</row>
    <row r="54" spans="1:20" x14ac:dyDescent="0.25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</row>
    <row r="55" spans="1:20" x14ac:dyDescent="0.25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</row>
    <row r="56" spans="1:20" x14ac:dyDescent="0.25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</row>
    <row r="57" spans="1:20" x14ac:dyDescent="0.25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</row>
    <row r="58" spans="1:20" x14ac:dyDescent="0.25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</row>
    <row r="59" spans="1:20" x14ac:dyDescent="0.25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</row>
    <row r="60" spans="1:20" x14ac:dyDescent="0.25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</row>
    <row r="61" spans="1:20" x14ac:dyDescent="0.25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</row>
    <row r="62" spans="1:20" x14ac:dyDescent="0.25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</row>
    <row r="63" spans="1:20" x14ac:dyDescent="0.25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</row>
    <row r="64" spans="1:20" x14ac:dyDescent="0.25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</row>
    <row r="65" spans="1:14" x14ac:dyDescent="0.25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</row>
    <row r="66" spans="1:14" x14ac:dyDescent="0.25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</row>
    <row r="67" spans="1:14" x14ac:dyDescent="0.25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</row>
    <row r="68" spans="1:14" x14ac:dyDescent="0.25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</row>
    <row r="69" spans="1:14" x14ac:dyDescent="0.25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</row>
    <row r="70" spans="1:14" x14ac:dyDescent="0.25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</row>
    <row r="71" spans="1:14" x14ac:dyDescent="0.25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</row>
    <row r="72" spans="1:14" x14ac:dyDescent="0.25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</row>
    <row r="73" spans="1:14" x14ac:dyDescent="0.25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</row>
    <row r="74" spans="1:14" x14ac:dyDescent="0.25">
      <c r="A74" s="105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</row>
    <row r="75" spans="1:14" x14ac:dyDescent="0.25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</row>
    <row r="76" spans="1:14" x14ac:dyDescent="0.25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</row>
    <row r="77" spans="1:14" x14ac:dyDescent="0.25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</row>
    <row r="78" spans="1:14" x14ac:dyDescent="0.25">
      <c r="A78" s="105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</row>
    <row r="79" spans="1:14" x14ac:dyDescent="0.25">
      <c r="A79" s="105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</row>
    <row r="80" spans="1:14" x14ac:dyDescent="0.25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</row>
    <row r="81" spans="1:14" x14ac:dyDescent="0.25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</row>
    <row r="82" spans="1:14" x14ac:dyDescent="0.25">
      <c r="A82" s="105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</row>
    <row r="83" spans="1:14" x14ac:dyDescent="0.25">
      <c r="A83" s="105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</row>
    <row r="84" spans="1:14" x14ac:dyDescent="0.25">
      <c r="A84" s="105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</row>
    <row r="85" spans="1:14" x14ac:dyDescent="0.25">
      <c r="A85" s="105"/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</row>
    <row r="86" spans="1:14" x14ac:dyDescent="0.25">
      <c r="A86" s="105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</row>
    <row r="87" spans="1:14" x14ac:dyDescent="0.25">
      <c r="A87" s="105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</row>
    <row r="88" spans="1:14" x14ac:dyDescent="0.25">
      <c r="A88" s="105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</row>
    <row r="89" spans="1:14" x14ac:dyDescent="0.25">
      <c r="A89" s="105"/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</row>
    <row r="90" spans="1:14" x14ac:dyDescent="0.25">
      <c r="A90" s="105"/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</row>
    <row r="91" spans="1:14" x14ac:dyDescent="0.25">
      <c r="A91" s="105"/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</row>
    <row r="92" spans="1:14" x14ac:dyDescent="0.25">
      <c r="A92" s="105"/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</row>
    <row r="93" spans="1:14" x14ac:dyDescent="0.25">
      <c r="A93" s="105"/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</row>
    <row r="94" spans="1:14" x14ac:dyDescent="0.25">
      <c r="A94" s="105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</row>
    <row r="95" spans="1:14" x14ac:dyDescent="0.25">
      <c r="A95" s="105"/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</row>
    <row r="96" spans="1:14" x14ac:dyDescent="0.25">
      <c r="A96" s="105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</row>
    <row r="97" spans="1:14" x14ac:dyDescent="0.25">
      <c r="A97" s="105"/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</row>
    <row r="98" spans="1:14" x14ac:dyDescent="0.25">
      <c r="A98" s="105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</row>
    <row r="99" spans="1:14" x14ac:dyDescent="0.25">
      <c r="A99" s="105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</row>
    <row r="100" spans="1:14" x14ac:dyDescent="0.25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</row>
    <row r="101" spans="1:14" x14ac:dyDescent="0.25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</row>
    <row r="102" spans="1:14" x14ac:dyDescent="0.25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</row>
    <row r="103" spans="1:14" x14ac:dyDescent="0.25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</row>
    <row r="104" spans="1:14" x14ac:dyDescent="0.25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</row>
    <row r="105" spans="1:14" x14ac:dyDescent="0.25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</row>
    <row r="106" spans="1:14" x14ac:dyDescent="0.25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</row>
    <row r="107" spans="1:14" x14ac:dyDescent="0.25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</row>
    <row r="108" spans="1:14" x14ac:dyDescent="0.25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</row>
    <row r="109" spans="1:14" x14ac:dyDescent="0.25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</row>
    <row r="110" spans="1:14" x14ac:dyDescent="0.25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</row>
    <row r="111" spans="1:14" x14ac:dyDescent="0.25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</row>
    <row r="112" spans="1:14" x14ac:dyDescent="0.25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</row>
    <row r="113" spans="1:14" x14ac:dyDescent="0.25">
      <c r="A113" s="105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</row>
    <row r="114" spans="1:14" x14ac:dyDescent="0.25">
      <c r="A114" s="105"/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</row>
    <row r="115" spans="1:14" x14ac:dyDescent="0.25">
      <c r="A115" s="105"/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</row>
    <row r="116" spans="1:14" x14ac:dyDescent="0.25">
      <c r="A116" s="105"/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</row>
    <row r="117" spans="1:14" x14ac:dyDescent="0.25">
      <c r="A117" s="105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</row>
    <row r="118" spans="1:14" x14ac:dyDescent="0.25">
      <c r="A118" s="105"/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</row>
    <row r="119" spans="1:14" x14ac:dyDescent="0.25">
      <c r="A119" s="105"/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</row>
    <row r="120" spans="1:14" x14ac:dyDescent="0.25">
      <c r="A120" s="105"/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</row>
    <row r="121" spans="1:14" x14ac:dyDescent="0.25">
      <c r="A121" s="105"/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</row>
    <row r="122" spans="1:14" x14ac:dyDescent="0.25">
      <c r="A122" s="105"/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</row>
    <row r="123" spans="1:14" x14ac:dyDescent="0.25">
      <c r="A123" s="105"/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</row>
    <row r="124" spans="1:14" x14ac:dyDescent="0.25">
      <c r="A124" s="105"/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</row>
    <row r="125" spans="1:14" x14ac:dyDescent="0.25">
      <c r="A125" s="105"/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</row>
    <row r="126" spans="1:14" x14ac:dyDescent="0.25">
      <c r="A126" s="105"/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</row>
    <row r="127" spans="1:14" x14ac:dyDescent="0.25">
      <c r="A127" s="105"/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</row>
    <row r="128" spans="1:14" x14ac:dyDescent="0.25">
      <c r="A128" s="105"/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</row>
    <row r="129" spans="1:14" x14ac:dyDescent="0.25">
      <c r="A129" s="105"/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</row>
    <row r="130" spans="1:14" x14ac:dyDescent="0.25">
      <c r="A130" s="105"/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</row>
    <row r="131" spans="1:14" x14ac:dyDescent="0.25">
      <c r="A131" s="105"/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</row>
    <row r="132" spans="1:14" x14ac:dyDescent="0.25">
      <c r="A132" s="105"/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</row>
    <row r="133" spans="1:14" x14ac:dyDescent="0.25">
      <c r="A133" s="105"/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</row>
    <row r="134" spans="1:14" x14ac:dyDescent="0.25">
      <c r="A134" s="105"/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</row>
    <row r="135" spans="1:14" x14ac:dyDescent="0.25">
      <c r="A135" s="105"/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</row>
    <row r="136" spans="1:14" x14ac:dyDescent="0.25">
      <c r="A136" s="105"/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</row>
    <row r="137" spans="1:14" x14ac:dyDescent="0.25">
      <c r="A137" s="105"/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</row>
    <row r="138" spans="1:14" x14ac:dyDescent="0.25">
      <c r="A138" s="105"/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</row>
    <row r="139" spans="1:14" x14ac:dyDescent="0.25">
      <c r="A139" s="105"/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</row>
    <row r="140" spans="1:14" x14ac:dyDescent="0.25">
      <c r="A140" s="105"/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</row>
    <row r="141" spans="1:14" x14ac:dyDescent="0.25">
      <c r="A141" s="105"/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</row>
    <row r="142" spans="1:14" x14ac:dyDescent="0.25">
      <c r="A142" s="105"/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</row>
    <row r="143" spans="1:14" x14ac:dyDescent="0.25">
      <c r="A143" s="105"/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</row>
    <row r="144" spans="1:14" x14ac:dyDescent="0.25">
      <c r="A144" s="105"/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</row>
    <row r="145" spans="1:14" x14ac:dyDescent="0.25">
      <c r="A145" s="105"/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</row>
    <row r="146" spans="1:14" x14ac:dyDescent="0.25">
      <c r="A146" s="105"/>
      <c r="B146" s="10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</row>
    <row r="147" spans="1:14" x14ac:dyDescent="0.25">
      <c r="A147" s="105"/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</row>
    <row r="148" spans="1:14" x14ac:dyDescent="0.25">
      <c r="A148" s="105"/>
      <c r="B148" s="10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</row>
    <row r="149" spans="1:14" x14ac:dyDescent="0.25">
      <c r="A149" s="105"/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</row>
    <row r="150" spans="1:14" x14ac:dyDescent="0.25">
      <c r="A150" s="105"/>
      <c r="B150" s="105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</row>
    <row r="151" spans="1:14" x14ac:dyDescent="0.25">
      <c r="A151" s="105"/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</row>
    <row r="152" spans="1:14" x14ac:dyDescent="0.25">
      <c r="A152" s="105"/>
      <c r="B152" s="10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</row>
    <row r="153" spans="1:14" x14ac:dyDescent="0.25">
      <c r="A153" s="105"/>
      <c r="B153" s="10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</row>
    <row r="154" spans="1:14" x14ac:dyDescent="0.25">
      <c r="A154" s="105"/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</row>
    <row r="155" spans="1:14" x14ac:dyDescent="0.25">
      <c r="A155" s="105"/>
      <c r="B155" s="105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</row>
    <row r="156" spans="1:14" x14ac:dyDescent="0.25">
      <c r="A156" s="105"/>
      <c r="B156" s="105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</row>
    <row r="157" spans="1:14" x14ac:dyDescent="0.25">
      <c r="A157" s="105"/>
      <c r="B157" s="105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</row>
    <row r="158" spans="1:14" x14ac:dyDescent="0.25">
      <c r="A158" s="105"/>
      <c r="B158" s="10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</row>
    <row r="159" spans="1:14" x14ac:dyDescent="0.25">
      <c r="A159" s="105"/>
      <c r="B159" s="105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</row>
    <row r="160" spans="1:14" x14ac:dyDescent="0.25">
      <c r="A160" s="105"/>
      <c r="B160" s="10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</row>
    <row r="161" spans="1:14" x14ac:dyDescent="0.25">
      <c r="A161" s="105"/>
      <c r="B161" s="105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</row>
    <row r="162" spans="1:14" x14ac:dyDescent="0.25">
      <c r="A162" s="105"/>
      <c r="B162" s="10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</row>
    <row r="163" spans="1:14" x14ac:dyDescent="0.25">
      <c r="A163" s="105"/>
      <c r="B163" s="105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</row>
    <row r="164" spans="1:14" x14ac:dyDescent="0.25">
      <c r="A164" s="105"/>
      <c r="B164" s="105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</row>
    <row r="165" spans="1:14" x14ac:dyDescent="0.25">
      <c r="A165" s="105"/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</row>
    <row r="166" spans="1:14" x14ac:dyDescent="0.25">
      <c r="A166" s="105"/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</row>
    <row r="167" spans="1:14" x14ac:dyDescent="0.25">
      <c r="A167" s="105"/>
      <c r="B167" s="10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</row>
    <row r="168" spans="1:14" x14ac:dyDescent="0.25">
      <c r="A168" s="105"/>
      <c r="B168" s="105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</row>
    <row r="169" spans="1:14" x14ac:dyDescent="0.25">
      <c r="A169" s="105"/>
      <c r="B169" s="105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</row>
    <row r="170" spans="1:14" x14ac:dyDescent="0.25">
      <c r="A170" s="105"/>
      <c r="B170" s="105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</row>
    <row r="171" spans="1:14" x14ac:dyDescent="0.25">
      <c r="A171" s="105"/>
      <c r="B171" s="10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</row>
    <row r="172" spans="1:14" x14ac:dyDescent="0.25">
      <c r="A172" s="105"/>
      <c r="B172" s="10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</row>
    <row r="173" spans="1:14" x14ac:dyDescent="0.25">
      <c r="A173" s="105"/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</row>
    <row r="174" spans="1:14" x14ac:dyDescent="0.25">
      <c r="A174" s="105"/>
      <c r="B174" s="10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</row>
    <row r="175" spans="1:14" x14ac:dyDescent="0.25">
      <c r="A175" s="105"/>
      <c r="B175" s="105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</row>
    <row r="176" spans="1:14" x14ac:dyDescent="0.25">
      <c r="A176" s="105"/>
      <c r="B176" s="10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</row>
    <row r="177" spans="1:14" x14ac:dyDescent="0.25">
      <c r="A177" s="105"/>
      <c r="B177" s="105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</row>
    <row r="178" spans="1:14" x14ac:dyDescent="0.25">
      <c r="A178" s="105"/>
      <c r="B178" s="105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</row>
    <row r="179" spans="1:14" x14ac:dyDescent="0.25">
      <c r="A179" s="105"/>
      <c r="B179" s="105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</row>
    <row r="180" spans="1:14" x14ac:dyDescent="0.25">
      <c r="A180" s="105"/>
      <c r="B180" s="105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</row>
    <row r="181" spans="1:14" x14ac:dyDescent="0.25">
      <c r="A181" s="105"/>
      <c r="B181" s="105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</row>
    <row r="182" spans="1:14" x14ac:dyDescent="0.25">
      <c r="A182" s="105"/>
      <c r="B182" s="105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</row>
    <row r="183" spans="1:14" x14ac:dyDescent="0.25">
      <c r="A183" s="105"/>
      <c r="B183" s="105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</row>
    <row r="184" spans="1:14" x14ac:dyDescent="0.25">
      <c r="A184" s="105"/>
      <c r="B184" s="105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</row>
    <row r="185" spans="1:14" x14ac:dyDescent="0.25">
      <c r="A185" s="105"/>
      <c r="B185" s="10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</row>
    <row r="186" spans="1:14" x14ac:dyDescent="0.25">
      <c r="A186" s="105"/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</row>
    <row r="187" spans="1:14" x14ac:dyDescent="0.25">
      <c r="A187" s="105"/>
      <c r="B187" s="10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</row>
    <row r="188" spans="1:14" x14ac:dyDescent="0.25">
      <c r="A188" s="105"/>
      <c r="B188" s="105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</row>
    <row r="189" spans="1:14" x14ac:dyDescent="0.25">
      <c r="A189" s="105"/>
      <c r="B189" s="105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</row>
    <row r="190" spans="1:14" x14ac:dyDescent="0.25">
      <c r="A190" s="105"/>
      <c r="B190" s="105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</row>
    <row r="191" spans="1:14" x14ac:dyDescent="0.25">
      <c r="A191" s="105"/>
      <c r="B191" s="105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</row>
    <row r="192" spans="1:14" x14ac:dyDescent="0.25">
      <c r="A192" s="105"/>
      <c r="B192" s="105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</row>
    <row r="193" spans="1:14" x14ac:dyDescent="0.25">
      <c r="A193" s="105"/>
      <c r="B193" s="10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</row>
    <row r="194" spans="1:14" x14ac:dyDescent="0.25">
      <c r="A194" s="105"/>
      <c r="B194" s="10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</row>
    <row r="195" spans="1:14" x14ac:dyDescent="0.25">
      <c r="A195" s="105"/>
      <c r="B195" s="105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</row>
    <row r="196" spans="1:14" x14ac:dyDescent="0.25">
      <c r="A196" s="105"/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</row>
    <row r="197" spans="1:14" x14ac:dyDescent="0.25">
      <c r="A197" s="105"/>
      <c r="B197" s="10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</row>
    <row r="198" spans="1:14" x14ac:dyDescent="0.25">
      <c r="A198" s="105"/>
      <c r="B198" s="10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</row>
    <row r="199" spans="1:14" x14ac:dyDescent="0.25">
      <c r="A199" s="105"/>
      <c r="B199" s="10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</row>
    <row r="200" spans="1:14" x14ac:dyDescent="0.25">
      <c r="A200" s="105"/>
      <c r="B200" s="10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</row>
    <row r="201" spans="1:14" x14ac:dyDescent="0.25">
      <c r="A201" s="105"/>
      <c r="B201" s="10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</row>
    <row r="202" spans="1:14" x14ac:dyDescent="0.25">
      <c r="A202" s="105"/>
      <c r="B202" s="105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</row>
    <row r="203" spans="1:14" x14ac:dyDescent="0.25">
      <c r="A203" s="105"/>
      <c r="B203" s="105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</row>
    <row r="204" spans="1:14" x14ac:dyDescent="0.25">
      <c r="A204" s="105"/>
      <c r="B204" s="105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</row>
    <row r="205" spans="1:14" x14ac:dyDescent="0.25">
      <c r="A205" s="105"/>
      <c r="B205" s="105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</row>
    <row r="206" spans="1:14" x14ac:dyDescent="0.25">
      <c r="A206" s="105"/>
      <c r="B206" s="105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</row>
    <row r="207" spans="1:14" x14ac:dyDescent="0.25">
      <c r="A207" s="105"/>
      <c r="B207" s="105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</row>
    <row r="208" spans="1:14" x14ac:dyDescent="0.25">
      <c r="A208" s="105"/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</row>
    <row r="209" spans="1:14" x14ac:dyDescent="0.25">
      <c r="A209" s="105"/>
      <c r="B209" s="105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</row>
    <row r="210" spans="1:14" x14ac:dyDescent="0.25">
      <c r="A210" s="105"/>
      <c r="B210" s="105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</row>
    <row r="211" spans="1:14" x14ac:dyDescent="0.25">
      <c r="A211" s="105"/>
      <c r="B211" s="105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</row>
    <row r="212" spans="1:14" x14ac:dyDescent="0.25">
      <c r="A212" s="105"/>
      <c r="B212" s="105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</row>
    <row r="213" spans="1:14" x14ac:dyDescent="0.25">
      <c r="A213" s="105"/>
      <c r="B213" s="105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</row>
    <row r="214" spans="1:14" x14ac:dyDescent="0.25">
      <c r="A214" s="105"/>
      <c r="B214" s="105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</row>
    <row r="215" spans="1:14" x14ac:dyDescent="0.25">
      <c r="A215" s="105"/>
      <c r="B215" s="105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</row>
    <row r="216" spans="1:14" x14ac:dyDescent="0.25">
      <c r="A216" s="105"/>
      <c r="B216" s="105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</row>
    <row r="217" spans="1:14" x14ac:dyDescent="0.25">
      <c r="A217" s="105"/>
      <c r="B217" s="105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</row>
    <row r="218" spans="1:14" x14ac:dyDescent="0.25">
      <c r="A218" s="105"/>
      <c r="B218" s="105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</row>
    <row r="219" spans="1:14" x14ac:dyDescent="0.25">
      <c r="A219" s="105"/>
      <c r="B219" s="105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</row>
    <row r="220" spans="1:14" x14ac:dyDescent="0.25">
      <c r="A220" s="105"/>
      <c r="B220" s="105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</row>
    <row r="221" spans="1:14" x14ac:dyDescent="0.25">
      <c r="A221" s="105"/>
      <c r="B221" s="105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</row>
    <row r="222" spans="1:14" x14ac:dyDescent="0.25">
      <c r="A222" s="105"/>
      <c r="B222" s="105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</row>
    <row r="223" spans="1:14" x14ac:dyDescent="0.25">
      <c r="A223" s="105"/>
      <c r="B223" s="105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</row>
    <row r="224" spans="1:14" x14ac:dyDescent="0.25">
      <c r="A224" s="105"/>
      <c r="B224" s="105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</row>
    <row r="225" spans="1:14" x14ac:dyDescent="0.25">
      <c r="A225" s="105"/>
      <c r="B225" s="105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</row>
    <row r="226" spans="1:14" x14ac:dyDescent="0.25">
      <c r="A226" s="105"/>
      <c r="B226" s="105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</row>
    <row r="227" spans="1:14" x14ac:dyDescent="0.25">
      <c r="A227" s="105"/>
      <c r="B227" s="105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</row>
    <row r="228" spans="1:14" x14ac:dyDescent="0.25">
      <c r="A228" s="105"/>
      <c r="B228" s="105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</row>
    <row r="229" spans="1:14" x14ac:dyDescent="0.25">
      <c r="A229" s="105"/>
      <c r="B229" s="105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</row>
    <row r="230" spans="1:14" x14ac:dyDescent="0.25">
      <c r="A230" s="105"/>
      <c r="B230" s="105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</row>
    <row r="231" spans="1:14" x14ac:dyDescent="0.25">
      <c r="A231" s="105"/>
      <c r="B231" s="105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</row>
    <row r="232" spans="1:14" x14ac:dyDescent="0.25">
      <c r="A232" s="105"/>
      <c r="B232" s="105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</row>
    <row r="233" spans="1:14" x14ac:dyDescent="0.25">
      <c r="A233" s="105"/>
      <c r="B233" s="105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</row>
    <row r="234" spans="1:14" x14ac:dyDescent="0.25">
      <c r="A234" s="105"/>
      <c r="B234" s="105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</row>
    <row r="235" spans="1:14" x14ac:dyDescent="0.25">
      <c r="A235" s="105"/>
      <c r="B235" s="105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</row>
    <row r="236" spans="1:14" x14ac:dyDescent="0.25">
      <c r="A236" s="105"/>
      <c r="B236" s="105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</row>
    <row r="237" spans="1:14" x14ac:dyDescent="0.25">
      <c r="A237" s="105"/>
      <c r="B237" s="105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</row>
    <row r="238" spans="1:14" x14ac:dyDescent="0.25">
      <c r="A238" s="105"/>
      <c r="B238" s="105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</row>
    <row r="239" spans="1:14" x14ac:dyDescent="0.25">
      <c r="A239" s="105"/>
      <c r="B239" s="105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</row>
    <row r="240" spans="1:14" x14ac:dyDescent="0.25">
      <c r="A240" s="105"/>
      <c r="B240" s="105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</row>
    <row r="241" spans="1:14" x14ac:dyDescent="0.25">
      <c r="A241" s="105"/>
      <c r="B241" s="105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</row>
    <row r="242" spans="1:14" x14ac:dyDescent="0.25">
      <c r="A242" s="105"/>
      <c r="B242" s="105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</row>
    <row r="243" spans="1:14" x14ac:dyDescent="0.25">
      <c r="A243" s="105"/>
      <c r="B243" s="105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</row>
    <row r="244" spans="1:14" x14ac:dyDescent="0.25">
      <c r="A244" s="105"/>
      <c r="B244" s="105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</row>
    <row r="245" spans="1:14" x14ac:dyDescent="0.25">
      <c r="A245" s="105"/>
      <c r="B245" s="105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</row>
    <row r="246" spans="1:14" x14ac:dyDescent="0.25">
      <c r="A246" s="105"/>
      <c r="B246" s="105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</row>
    <row r="247" spans="1:14" x14ac:dyDescent="0.25">
      <c r="A247" s="105"/>
      <c r="B247" s="105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</row>
    <row r="248" spans="1:14" x14ac:dyDescent="0.25">
      <c r="A248" s="105"/>
      <c r="B248" s="105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</row>
    <row r="249" spans="1:14" x14ac:dyDescent="0.25">
      <c r="A249" s="105"/>
      <c r="B249" s="105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</row>
    <row r="250" spans="1:14" x14ac:dyDescent="0.25">
      <c r="A250" s="105"/>
      <c r="B250" s="105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</row>
    <row r="251" spans="1:14" x14ac:dyDescent="0.25">
      <c r="A251" s="105"/>
      <c r="B251" s="105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</row>
    <row r="252" spans="1:14" x14ac:dyDescent="0.25">
      <c r="A252" s="105"/>
      <c r="B252" s="105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</row>
    <row r="253" spans="1:14" x14ac:dyDescent="0.25">
      <c r="A253" s="105"/>
      <c r="B253" s="105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</row>
    <row r="254" spans="1:14" x14ac:dyDescent="0.25">
      <c r="A254" s="105"/>
      <c r="B254" s="105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</row>
    <row r="255" spans="1:14" x14ac:dyDescent="0.25">
      <c r="A255" s="105"/>
      <c r="B255" s="105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</row>
    <row r="256" spans="1:14" x14ac:dyDescent="0.25">
      <c r="A256" s="105"/>
      <c r="B256" s="105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</row>
    <row r="257" spans="1:14" x14ac:dyDescent="0.25">
      <c r="A257" s="105"/>
      <c r="B257" s="105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</row>
    <row r="258" spans="1:14" x14ac:dyDescent="0.25">
      <c r="A258" s="105"/>
      <c r="B258" s="105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</row>
    <row r="259" spans="1:14" x14ac:dyDescent="0.25">
      <c r="A259" s="105"/>
      <c r="B259" s="105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</row>
    <row r="260" spans="1:14" x14ac:dyDescent="0.25">
      <c r="A260" s="105"/>
      <c r="B260" s="105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</row>
    <row r="261" spans="1:14" x14ac:dyDescent="0.25">
      <c r="A261" s="105"/>
      <c r="B261" s="105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</row>
    <row r="262" spans="1:14" x14ac:dyDescent="0.25">
      <c r="A262" s="105"/>
      <c r="B262" s="105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</row>
    <row r="263" spans="1:14" x14ac:dyDescent="0.25">
      <c r="A263" s="105"/>
      <c r="B263" s="105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</row>
    <row r="264" spans="1:14" x14ac:dyDescent="0.25">
      <c r="A264" s="105"/>
      <c r="B264" s="105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</row>
    <row r="265" spans="1:14" x14ac:dyDescent="0.25">
      <c r="A265" s="105"/>
      <c r="B265" s="105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</row>
    <row r="266" spans="1:14" x14ac:dyDescent="0.25">
      <c r="A266" s="105"/>
      <c r="B266" s="105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</row>
    <row r="267" spans="1:14" x14ac:dyDescent="0.25">
      <c r="A267" s="105"/>
      <c r="B267" s="105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</row>
    <row r="268" spans="1:14" x14ac:dyDescent="0.25">
      <c r="A268" s="105"/>
      <c r="B268" s="105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</row>
    <row r="269" spans="1:14" x14ac:dyDescent="0.25">
      <c r="A269" s="105"/>
      <c r="B269" s="105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</row>
    <row r="270" spans="1:14" x14ac:dyDescent="0.25">
      <c r="A270" s="105"/>
      <c r="B270" s="105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</row>
    <row r="271" spans="1:14" x14ac:dyDescent="0.25">
      <c r="A271" s="105"/>
      <c r="B271" s="105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</row>
    <row r="272" spans="1:14" x14ac:dyDescent="0.25">
      <c r="A272" s="105"/>
      <c r="B272" s="105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</row>
    <row r="273" spans="1:14" x14ac:dyDescent="0.25">
      <c r="A273" s="105"/>
      <c r="B273" s="105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</row>
    <row r="274" spans="1:14" x14ac:dyDescent="0.25">
      <c r="A274" s="105"/>
      <c r="B274" s="105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</row>
    <row r="275" spans="1:14" x14ac:dyDescent="0.25">
      <c r="A275" s="105"/>
      <c r="B275" s="105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</row>
    <row r="276" spans="1:14" x14ac:dyDescent="0.25">
      <c r="A276" s="105"/>
      <c r="B276" s="105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</row>
    <row r="277" spans="1:14" x14ac:dyDescent="0.25">
      <c r="A277" s="105"/>
      <c r="B277" s="105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</row>
    <row r="278" spans="1:14" x14ac:dyDescent="0.25">
      <c r="A278" s="105"/>
      <c r="B278" s="105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</row>
    <row r="279" spans="1:14" x14ac:dyDescent="0.25">
      <c r="A279" s="105"/>
      <c r="B279" s="105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</row>
    <row r="280" spans="1:14" x14ac:dyDescent="0.25">
      <c r="A280" s="105"/>
      <c r="B280" s="105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</row>
    <row r="281" spans="1:14" x14ac:dyDescent="0.25">
      <c r="A281" s="105"/>
      <c r="B281" s="105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</row>
    <row r="282" spans="1:14" x14ac:dyDescent="0.25">
      <c r="A282" s="105"/>
      <c r="B282" s="105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</row>
    <row r="283" spans="1:14" x14ac:dyDescent="0.25">
      <c r="A283" s="105"/>
      <c r="B283" s="105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</row>
    <row r="284" spans="1:14" x14ac:dyDescent="0.25">
      <c r="A284" s="105"/>
      <c r="B284" s="105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</row>
    <row r="285" spans="1:14" x14ac:dyDescent="0.25">
      <c r="A285" s="105"/>
      <c r="B285" s="105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</row>
    <row r="286" spans="1:14" x14ac:dyDescent="0.25">
      <c r="A286" s="105"/>
      <c r="B286" s="105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</row>
    <row r="287" spans="1:14" x14ac:dyDescent="0.25">
      <c r="A287" s="105"/>
      <c r="B287" s="105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</row>
    <row r="288" spans="1:14" x14ac:dyDescent="0.25">
      <c r="A288" s="105"/>
      <c r="B288" s="105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</row>
    <row r="289" spans="1:14" x14ac:dyDescent="0.25">
      <c r="A289" s="105"/>
      <c r="B289" s="105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</row>
    <row r="290" spans="1:14" x14ac:dyDescent="0.25">
      <c r="A290" s="105"/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</row>
    <row r="291" spans="1:14" x14ac:dyDescent="0.25">
      <c r="A291" s="105"/>
      <c r="B291" s="105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</row>
    <row r="292" spans="1:14" x14ac:dyDescent="0.25">
      <c r="A292" s="105"/>
      <c r="B292" s="105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</row>
    <row r="293" spans="1:14" x14ac:dyDescent="0.25">
      <c r="A293" s="105"/>
      <c r="B293" s="105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</row>
    <row r="294" spans="1:14" x14ac:dyDescent="0.25">
      <c r="A294" s="105"/>
      <c r="B294" s="105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</row>
    <row r="295" spans="1:14" x14ac:dyDescent="0.25">
      <c r="A295" s="105"/>
      <c r="B295" s="105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</row>
    <row r="296" spans="1:14" x14ac:dyDescent="0.25">
      <c r="A296" s="105"/>
      <c r="B296" s="105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</row>
    <row r="297" spans="1:14" x14ac:dyDescent="0.25">
      <c r="A297" s="105"/>
      <c r="B297" s="105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</row>
    <row r="298" spans="1:14" x14ac:dyDescent="0.25">
      <c r="A298" s="105"/>
      <c r="B298" s="105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</row>
    <row r="299" spans="1:14" x14ac:dyDescent="0.25">
      <c r="A299" s="105"/>
      <c r="B299" s="105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</row>
    <row r="300" spans="1:14" x14ac:dyDescent="0.25">
      <c r="A300" s="105"/>
      <c r="B300" s="105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</row>
    <row r="301" spans="1:14" x14ac:dyDescent="0.25">
      <c r="A301" s="105"/>
      <c r="B301" s="105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</row>
    <row r="302" spans="1:14" x14ac:dyDescent="0.25">
      <c r="A302" s="105"/>
      <c r="B302" s="105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</row>
    <row r="303" spans="1:14" x14ac:dyDescent="0.25">
      <c r="A303" s="105"/>
      <c r="B303" s="105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</row>
    <row r="304" spans="1:14" x14ac:dyDescent="0.25">
      <c r="A304" s="105"/>
      <c r="B304" s="105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</row>
    <row r="305" spans="1:14" x14ac:dyDescent="0.25">
      <c r="A305" s="105"/>
      <c r="B305" s="105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</row>
    <row r="306" spans="1:14" x14ac:dyDescent="0.25">
      <c r="A306" s="105"/>
      <c r="B306" s="105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</row>
    <row r="307" spans="1:14" x14ac:dyDescent="0.25">
      <c r="A307" s="105"/>
      <c r="B307" s="105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</row>
    <row r="308" spans="1:14" x14ac:dyDescent="0.25">
      <c r="A308" s="105"/>
      <c r="B308" s="105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</row>
    <row r="309" spans="1:14" x14ac:dyDescent="0.25">
      <c r="A309" s="105"/>
      <c r="B309" s="105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</row>
    <row r="310" spans="1:14" x14ac:dyDescent="0.25">
      <c r="A310" s="105"/>
      <c r="B310" s="105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</row>
    <row r="311" spans="1:14" x14ac:dyDescent="0.25">
      <c r="A311" s="105"/>
      <c r="B311" s="105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</row>
    <row r="312" spans="1:14" x14ac:dyDescent="0.25">
      <c r="A312" s="105"/>
      <c r="B312" s="105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</row>
    <row r="313" spans="1:14" x14ac:dyDescent="0.25">
      <c r="A313" s="105"/>
      <c r="B313" s="105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</row>
    <row r="314" spans="1:14" x14ac:dyDescent="0.25">
      <c r="A314" s="105"/>
      <c r="B314" s="105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</row>
    <row r="315" spans="1:14" x14ac:dyDescent="0.25">
      <c r="A315" s="105"/>
      <c r="B315" s="105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</row>
    <row r="316" spans="1:14" x14ac:dyDescent="0.25">
      <c r="A316" s="105"/>
      <c r="B316" s="105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</row>
    <row r="317" spans="1:14" x14ac:dyDescent="0.25">
      <c r="A317" s="105"/>
      <c r="B317" s="105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</row>
    <row r="318" spans="1:14" x14ac:dyDescent="0.25">
      <c r="A318" s="105"/>
      <c r="B318" s="105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</row>
    <row r="319" spans="1:14" x14ac:dyDescent="0.25">
      <c r="A319" s="105"/>
      <c r="B319" s="105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</row>
    <row r="320" spans="1:14" x14ac:dyDescent="0.25">
      <c r="A320" s="105"/>
      <c r="B320" s="105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</row>
    <row r="321" spans="1:14" x14ac:dyDescent="0.25">
      <c r="A321" s="105"/>
      <c r="B321" s="105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</row>
    <row r="322" spans="1:14" x14ac:dyDescent="0.25">
      <c r="A322" s="105"/>
      <c r="B322" s="105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</row>
    <row r="323" spans="1:14" x14ac:dyDescent="0.25">
      <c r="A323" s="105"/>
      <c r="B323" s="105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</row>
    <row r="324" spans="1:14" x14ac:dyDescent="0.25">
      <c r="A324" s="105"/>
      <c r="B324" s="105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</row>
    <row r="325" spans="1:14" x14ac:dyDescent="0.25">
      <c r="A325" s="105"/>
      <c r="B325" s="105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</row>
    <row r="326" spans="1:14" x14ac:dyDescent="0.25">
      <c r="A326" s="105"/>
      <c r="B326" s="105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</row>
    <row r="327" spans="1:14" x14ac:dyDescent="0.25">
      <c r="A327" s="105"/>
      <c r="B327" s="105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</row>
    <row r="328" spans="1:14" x14ac:dyDescent="0.25">
      <c r="A328" s="105"/>
      <c r="B328" s="105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</row>
    <row r="329" spans="1:14" x14ac:dyDescent="0.25">
      <c r="A329" s="105"/>
      <c r="B329" s="105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</row>
    <row r="330" spans="1:14" x14ac:dyDescent="0.25">
      <c r="A330" s="105"/>
      <c r="B330" s="105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</row>
    <row r="331" spans="1:14" x14ac:dyDescent="0.25">
      <c r="A331" s="105"/>
      <c r="B331" s="105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</row>
    <row r="332" spans="1:14" x14ac:dyDescent="0.25">
      <c r="A332" s="105"/>
      <c r="B332" s="105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</row>
    <row r="333" spans="1:14" x14ac:dyDescent="0.25">
      <c r="A333" s="105"/>
      <c r="B333" s="105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</row>
    <row r="334" spans="1:14" x14ac:dyDescent="0.25">
      <c r="A334" s="105"/>
      <c r="B334" s="105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</row>
    <row r="335" spans="1:14" x14ac:dyDescent="0.25">
      <c r="A335" s="105"/>
      <c r="B335" s="105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</row>
    <row r="336" spans="1:14" x14ac:dyDescent="0.25">
      <c r="A336" s="105"/>
      <c r="B336" s="105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</row>
    <row r="337" spans="1:14" x14ac:dyDescent="0.25">
      <c r="A337" s="105"/>
      <c r="B337" s="105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</row>
    <row r="338" spans="1:14" x14ac:dyDescent="0.25">
      <c r="A338" s="105"/>
      <c r="B338" s="105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</row>
    <row r="339" spans="1:14" x14ac:dyDescent="0.25">
      <c r="A339" s="105"/>
      <c r="B339" s="105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</row>
    <row r="340" spans="1:14" x14ac:dyDescent="0.25">
      <c r="A340" s="105"/>
      <c r="B340" s="105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</row>
    <row r="341" spans="1:14" x14ac:dyDescent="0.25">
      <c r="A341" s="105"/>
      <c r="B341" s="105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</row>
    <row r="342" spans="1:14" x14ac:dyDescent="0.25">
      <c r="A342" s="105"/>
      <c r="B342" s="105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</row>
    <row r="343" spans="1:14" x14ac:dyDescent="0.25">
      <c r="A343" s="105"/>
      <c r="B343" s="105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</row>
    <row r="344" spans="1:14" x14ac:dyDescent="0.25">
      <c r="A344" s="105"/>
      <c r="B344" s="105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</row>
    <row r="345" spans="1:14" x14ac:dyDescent="0.25">
      <c r="A345" s="105"/>
      <c r="B345" s="105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</row>
    <row r="346" spans="1:14" x14ac:dyDescent="0.25">
      <c r="A346" s="105"/>
      <c r="B346" s="105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</row>
    <row r="347" spans="1:14" x14ac:dyDescent="0.25">
      <c r="A347" s="105"/>
      <c r="B347" s="105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</row>
    <row r="348" spans="1:14" x14ac:dyDescent="0.25">
      <c r="A348" s="105"/>
      <c r="B348" s="105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</row>
    <row r="349" spans="1:14" x14ac:dyDescent="0.25">
      <c r="A349" s="105"/>
      <c r="B349" s="105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</row>
    <row r="350" spans="1:14" x14ac:dyDescent="0.25">
      <c r="A350" s="105"/>
      <c r="B350" s="105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</row>
    <row r="351" spans="1:14" x14ac:dyDescent="0.25">
      <c r="A351" s="105"/>
      <c r="B351" s="105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</row>
    <row r="352" spans="1:14" x14ac:dyDescent="0.25">
      <c r="A352" s="105"/>
      <c r="B352" s="105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</row>
    <row r="353" spans="1:14" x14ac:dyDescent="0.25">
      <c r="A353" s="105"/>
      <c r="B353" s="105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</row>
    <row r="354" spans="1:14" x14ac:dyDescent="0.25">
      <c r="A354" s="105"/>
      <c r="B354" s="105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</row>
    <row r="355" spans="1:14" x14ac:dyDescent="0.25">
      <c r="A355" s="105"/>
      <c r="B355" s="105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</row>
    <row r="356" spans="1:14" x14ac:dyDescent="0.25">
      <c r="A356" s="105"/>
      <c r="B356" s="105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</row>
    <row r="357" spans="1:14" x14ac:dyDescent="0.25">
      <c r="A357" s="105"/>
      <c r="B357" s="105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</row>
    <row r="358" spans="1:14" x14ac:dyDescent="0.25">
      <c r="A358" s="105"/>
      <c r="B358" s="105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</row>
    <row r="359" spans="1:14" x14ac:dyDescent="0.25">
      <c r="A359" s="105"/>
      <c r="B359" s="105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</row>
    <row r="360" spans="1:14" x14ac:dyDescent="0.25">
      <c r="A360" s="105"/>
      <c r="B360" s="105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</row>
    <row r="361" spans="1:14" x14ac:dyDescent="0.25">
      <c r="A361" s="105"/>
      <c r="B361" s="105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</row>
    <row r="362" spans="1:14" x14ac:dyDescent="0.25">
      <c r="A362" s="105"/>
      <c r="B362" s="105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</row>
    <row r="363" spans="1:14" x14ac:dyDescent="0.25">
      <c r="A363" s="105"/>
      <c r="B363" s="105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</row>
    <row r="364" spans="1:14" x14ac:dyDescent="0.25">
      <c r="A364" s="105"/>
      <c r="B364" s="105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</row>
    <row r="365" spans="1:14" x14ac:dyDescent="0.25">
      <c r="A365" s="105"/>
      <c r="B365" s="105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</row>
    <row r="366" spans="1:14" x14ac:dyDescent="0.25">
      <c r="A366" s="105"/>
      <c r="B366" s="105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</row>
    <row r="367" spans="1:14" x14ac:dyDescent="0.25">
      <c r="A367" s="105"/>
      <c r="B367" s="105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</row>
    <row r="368" spans="1:14" x14ac:dyDescent="0.25">
      <c r="A368" s="105"/>
      <c r="B368" s="105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</row>
    <row r="369" spans="1:14" x14ac:dyDescent="0.25">
      <c r="A369" s="105"/>
      <c r="B369" s="105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</row>
    <row r="370" spans="1:14" x14ac:dyDescent="0.25">
      <c r="A370" s="105"/>
      <c r="B370" s="105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</row>
    <row r="371" spans="1:14" x14ac:dyDescent="0.25">
      <c r="A371" s="105"/>
      <c r="B371" s="105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</row>
    <row r="372" spans="1:14" x14ac:dyDescent="0.25">
      <c r="A372" s="105"/>
      <c r="B372" s="105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</row>
    <row r="373" spans="1:14" x14ac:dyDescent="0.25">
      <c r="A373" s="105"/>
      <c r="B373" s="105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</row>
    <row r="374" spans="1:14" x14ac:dyDescent="0.25">
      <c r="A374" s="105"/>
      <c r="B374" s="105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</row>
    <row r="375" spans="1:14" x14ac:dyDescent="0.25">
      <c r="A375" s="105"/>
      <c r="B375" s="105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</row>
    <row r="376" spans="1:14" x14ac:dyDescent="0.25">
      <c r="A376" s="105"/>
      <c r="B376" s="105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</row>
    <row r="377" spans="1:14" x14ac:dyDescent="0.25">
      <c r="A377" s="105"/>
      <c r="B377" s="105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</row>
    <row r="378" spans="1:14" x14ac:dyDescent="0.25">
      <c r="A378" s="105"/>
      <c r="B378" s="105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</row>
    <row r="379" spans="1:14" x14ac:dyDescent="0.25">
      <c r="A379" s="105"/>
      <c r="B379" s="105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</row>
    <row r="380" spans="1:14" x14ac:dyDescent="0.25">
      <c r="A380" s="105"/>
      <c r="B380" s="105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</row>
    <row r="381" spans="1:14" x14ac:dyDescent="0.25">
      <c r="A381" s="105"/>
      <c r="B381" s="105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</row>
    <row r="382" spans="1:14" x14ac:dyDescent="0.25">
      <c r="A382" s="105"/>
      <c r="B382" s="105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</row>
    <row r="383" spans="1:14" x14ac:dyDescent="0.25">
      <c r="A383" s="105"/>
      <c r="B383" s="105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</row>
    <row r="384" spans="1:14" x14ac:dyDescent="0.25">
      <c r="A384" s="105"/>
      <c r="B384" s="105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</row>
    <row r="385" spans="1:14" x14ac:dyDescent="0.25">
      <c r="A385" s="105"/>
      <c r="B385" s="105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</row>
    <row r="386" spans="1:14" x14ac:dyDescent="0.25">
      <c r="A386" s="105"/>
      <c r="B386" s="105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</row>
    <row r="387" spans="1:14" x14ac:dyDescent="0.25">
      <c r="A387" s="105"/>
      <c r="B387" s="105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</row>
    <row r="388" spans="1:14" x14ac:dyDescent="0.25">
      <c r="A388" s="105"/>
      <c r="B388" s="105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</row>
    <row r="389" spans="1:14" x14ac:dyDescent="0.25">
      <c r="A389" s="105"/>
      <c r="B389" s="105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</row>
    <row r="390" spans="1:14" x14ac:dyDescent="0.25">
      <c r="A390" s="105"/>
      <c r="B390" s="105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</row>
    <row r="391" spans="1:14" x14ac:dyDescent="0.25">
      <c r="A391" s="105"/>
      <c r="B391" s="105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</row>
    <row r="392" spans="1:14" x14ac:dyDescent="0.25">
      <c r="A392" s="105"/>
      <c r="B392" s="105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</row>
    <row r="393" spans="1:14" x14ac:dyDescent="0.25">
      <c r="A393" s="105"/>
      <c r="B393" s="105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</row>
    <row r="394" spans="1:14" x14ac:dyDescent="0.25">
      <c r="A394" s="105"/>
      <c r="B394" s="105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</row>
    <row r="395" spans="1:14" x14ac:dyDescent="0.25">
      <c r="A395" s="105"/>
      <c r="B395" s="105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</row>
    <row r="396" spans="1:14" x14ac:dyDescent="0.25">
      <c r="A396" s="105"/>
      <c r="B396" s="105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</row>
    <row r="397" spans="1:14" x14ac:dyDescent="0.25">
      <c r="A397" s="105"/>
      <c r="B397" s="105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</row>
    <row r="398" spans="1:14" x14ac:dyDescent="0.25">
      <c r="A398" s="105"/>
      <c r="B398" s="105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</row>
    <row r="399" spans="1:14" x14ac:dyDescent="0.25">
      <c r="A399" s="105"/>
      <c r="B399" s="105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</row>
    <row r="400" spans="1:14" x14ac:dyDescent="0.25">
      <c r="A400" s="105"/>
      <c r="B400" s="105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</row>
    <row r="401" spans="1:14" x14ac:dyDescent="0.25">
      <c r="A401" s="105"/>
      <c r="B401" s="105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</row>
    <row r="402" spans="1:14" x14ac:dyDescent="0.25">
      <c r="A402" s="105"/>
      <c r="B402" s="105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</row>
    <row r="403" spans="1:14" x14ac:dyDescent="0.25">
      <c r="A403" s="105"/>
      <c r="B403" s="105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</row>
    <row r="404" spans="1:14" x14ac:dyDescent="0.25">
      <c r="A404" s="105"/>
      <c r="B404" s="105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</row>
    <row r="405" spans="1:14" x14ac:dyDescent="0.25">
      <c r="A405" s="105"/>
      <c r="B405" s="105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</row>
    <row r="406" spans="1:14" x14ac:dyDescent="0.25">
      <c r="A406" s="105"/>
      <c r="B406" s="105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</row>
    <row r="407" spans="1:14" x14ac:dyDescent="0.25">
      <c r="A407" s="105"/>
      <c r="B407" s="105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</row>
    <row r="408" spans="1:14" x14ac:dyDescent="0.25">
      <c r="A408" s="105"/>
      <c r="B408" s="105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</row>
    <row r="409" spans="1:14" x14ac:dyDescent="0.25">
      <c r="A409" s="105"/>
      <c r="B409" s="105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</row>
    <row r="410" spans="1:14" x14ac:dyDescent="0.25">
      <c r="A410" s="105"/>
      <c r="B410" s="105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</row>
    <row r="411" spans="1:14" x14ac:dyDescent="0.25">
      <c r="A411" s="105"/>
      <c r="B411" s="105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</row>
    <row r="412" spans="1:14" x14ac:dyDescent="0.25">
      <c r="A412" s="105"/>
      <c r="B412" s="105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</row>
    <row r="413" spans="1:14" x14ac:dyDescent="0.25">
      <c r="A413" s="105"/>
      <c r="B413" s="105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</row>
    <row r="414" spans="1:14" x14ac:dyDescent="0.25">
      <c r="A414" s="105"/>
      <c r="B414" s="105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</row>
    <row r="415" spans="1:14" x14ac:dyDescent="0.25">
      <c r="A415" s="105"/>
      <c r="B415" s="105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</row>
    <row r="416" spans="1:14" x14ac:dyDescent="0.25">
      <c r="A416" s="105"/>
      <c r="B416" s="105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</row>
    <row r="417" spans="1:14" x14ac:dyDescent="0.25">
      <c r="A417" s="105"/>
      <c r="B417" s="105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</row>
    <row r="418" spans="1:14" x14ac:dyDescent="0.25">
      <c r="A418" s="105"/>
      <c r="B418" s="105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</row>
    <row r="419" spans="1:14" x14ac:dyDescent="0.25">
      <c r="A419" s="105"/>
      <c r="B419" s="105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</row>
    <row r="420" spans="1:14" x14ac:dyDescent="0.25">
      <c r="A420" s="105"/>
      <c r="B420" s="105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</row>
    <row r="421" spans="1:14" x14ac:dyDescent="0.25">
      <c r="A421" s="105"/>
      <c r="B421" s="105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</row>
    <row r="422" spans="1:14" x14ac:dyDescent="0.25">
      <c r="A422" s="105"/>
      <c r="B422" s="105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</row>
    <row r="423" spans="1:14" x14ac:dyDescent="0.25">
      <c r="A423" s="105"/>
      <c r="B423" s="105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</row>
    <row r="424" spans="1:14" x14ac:dyDescent="0.25">
      <c r="A424" s="105"/>
      <c r="B424" s="105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</row>
    <row r="425" spans="1:14" x14ac:dyDescent="0.25">
      <c r="A425" s="105"/>
      <c r="B425" s="105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</row>
    <row r="426" spans="1:14" x14ac:dyDescent="0.25">
      <c r="A426" s="105"/>
      <c r="B426" s="105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</row>
    <row r="427" spans="1:14" x14ac:dyDescent="0.25">
      <c r="A427" s="105"/>
      <c r="B427" s="105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</row>
    <row r="428" spans="1:14" x14ac:dyDescent="0.25">
      <c r="A428" s="105"/>
      <c r="B428" s="105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</row>
    <row r="429" spans="1:14" x14ac:dyDescent="0.25">
      <c r="A429" s="105"/>
      <c r="B429" s="105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</row>
    <row r="430" spans="1:14" x14ac:dyDescent="0.25">
      <c r="A430" s="105"/>
      <c r="B430" s="105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</row>
    <row r="431" spans="1:14" x14ac:dyDescent="0.25">
      <c r="A431" s="105"/>
      <c r="B431" s="105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</row>
    <row r="432" spans="1:14" x14ac:dyDescent="0.25">
      <c r="A432" s="105"/>
      <c r="B432" s="105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</row>
    <row r="433" spans="1:14" x14ac:dyDescent="0.25">
      <c r="A433" s="105"/>
      <c r="B433" s="105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</row>
    <row r="434" spans="1:14" x14ac:dyDescent="0.25">
      <c r="A434" s="105"/>
      <c r="B434" s="105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</row>
    <row r="435" spans="1:14" x14ac:dyDescent="0.25">
      <c r="A435" s="105"/>
      <c r="B435" s="105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</row>
    <row r="436" spans="1:14" x14ac:dyDescent="0.25">
      <c r="A436" s="105"/>
      <c r="B436" s="105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</row>
    <row r="437" spans="1:14" x14ac:dyDescent="0.25">
      <c r="A437" s="105"/>
      <c r="B437" s="105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</row>
    <row r="438" spans="1:14" x14ac:dyDescent="0.25">
      <c r="A438" s="105"/>
      <c r="B438" s="105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</row>
    <row r="439" spans="1:14" x14ac:dyDescent="0.25">
      <c r="A439" s="105"/>
      <c r="B439" s="105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</row>
    <row r="440" spans="1:14" x14ac:dyDescent="0.25">
      <c r="A440" s="105"/>
      <c r="B440" s="105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</row>
    <row r="441" spans="1:14" x14ac:dyDescent="0.25">
      <c r="A441" s="105"/>
      <c r="B441" s="105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</row>
    <row r="442" spans="1:14" x14ac:dyDescent="0.25">
      <c r="A442" s="105"/>
      <c r="B442" s="105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</row>
    <row r="443" spans="1:14" x14ac:dyDescent="0.25">
      <c r="A443" s="105"/>
      <c r="B443" s="105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</row>
    <row r="444" spans="1:14" x14ac:dyDescent="0.25">
      <c r="A444" s="105"/>
      <c r="B444" s="105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</row>
    <row r="445" spans="1:14" x14ac:dyDescent="0.25">
      <c r="A445" s="105"/>
      <c r="B445" s="105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</row>
    <row r="446" spans="1:14" x14ac:dyDescent="0.25">
      <c r="A446" s="105"/>
      <c r="B446" s="105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</row>
    <row r="447" spans="1:14" x14ac:dyDescent="0.25">
      <c r="A447" s="105"/>
      <c r="B447" s="105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</row>
    <row r="448" spans="1:14" x14ac:dyDescent="0.25">
      <c r="A448" s="105"/>
      <c r="B448" s="105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</row>
    <row r="449" spans="1:14" x14ac:dyDescent="0.25">
      <c r="A449" s="105"/>
      <c r="B449" s="105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</row>
    <row r="450" spans="1:14" x14ac:dyDescent="0.25">
      <c r="A450" s="105"/>
      <c r="B450" s="105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</row>
    <row r="451" spans="1:14" x14ac:dyDescent="0.25">
      <c r="A451" s="105"/>
      <c r="B451" s="105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</row>
    <row r="452" spans="1:14" x14ac:dyDescent="0.25">
      <c r="A452" s="105"/>
      <c r="B452" s="105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</row>
    <row r="453" spans="1:14" x14ac:dyDescent="0.25">
      <c r="A453" s="105"/>
      <c r="B453" s="105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</row>
    <row r="454" spans="1:14" x14ac:dyDescent="0.25">
      <c r="A454" s="105"/>
      <c r="B454" s="105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</row>
    <row r="455" spans="1:14" x14ac:dyDescent="0.25">
      <c r="A455" s="105"/>
      <c r="B455" s="105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</row>
    <row r="456" spans="1:14" x14ac:dyDescent="0.25">
      <c r="A456" s="105"/>
      <c r="B456" s="105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</row>
    <row r="457" spans="1:14" x14ac:dyDescent="0.25">
      <c r="A457" s="105"/>
      <c r="B457" s="105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</row>
    <row r="458" spans="1:14" x14ac:dyDescent="0.25">
      <c r="A458" s="105"/>
      <c r="B458" s="105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</row>
    <row r="459" spans="1:14" x14ac:dyDescent="0.25">
      <c r="A459" s="105"/>
      <c r="B459" s="105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</row>
    <row r="460" spans="1:14" x14ac:dyDescent="0.25">
      <c r="A460" s="105"/>
      <c r="B460" s="105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</row>
    <row r="461" spans="1:14" x14ac:dyDescent="0.25">
      <c r="A461" s="105"/>
      <c r="B461" s="105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</row>
    <row r="462" spans="1:14" x14ac:dyDescent="0.25">
      <c r="A462" s="105"/>
      <c r="B462" s="105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</row>
    <row r="463" spans="1:14" x14ac:dyDescent="0.25">
      <c r="A463" s="105"/>
      <c r="B463" s="105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</row>
    <row r="464" spans="1:14" x14ac:dyDescent="0.25">
      <c r="A464" s="105"/>
      <c r="B464" s="105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</row>
    <row r="465" spans="1:14" x14ac:dyDescent="0.25">
      <c r="A465" s="105"/>
      <c r="B465" s="105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</row>
    <row r="466" spans="1:14" x14ac:dyDescent="0.25">
      <c r="A466" s="105"/>
      <c r="B466" s="105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</row>
    <row r="467" spans="1:14" x14ac:dyDescent="0.25">
      <c r="A467" s="105"/>
      <c r="B467" s="105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</row>
    <row r="468" spans="1:14" x14ac:dyDescent="0.25">
      <c r="A468" s="105"/>
      <c r="B468" s="105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</row>
    <row r="469" spans="1:14" x14ac:dyDescent="0.25">
      <c r="A469" s="105"/>
      <c r="B469" s="105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</row>
    <row r="470" spans="1:14" x14ac:dyDescent="0.25">
      <c r="A470" s="105"/>
      <c r="B470" s="105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</row>
    <row r="471" spans="1:14" x14ac:dyDescent="0.25">
      <c r="A471" s="105"/>
      <c r="B471" s="105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</row>
    <row r="472" spans="1:14" x14ac:dyDescent="0.25">
      <c r="A472" s="105"/>
      <c r="B472" s="105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</row>
    <row r="473" spans="1:14" x14ac:dyDescent="0.25">
      <c r="A473" s="105"/>
      <c r="B473" s="105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</row>
    <row r="474" spans="1:14" x14ac:dyDescent="0.25">
      <c r="A474" s="105"/>
      <c r="B474" s="105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</row>
    <row r="475" spans="1:14" x14ac:dyDescent="0.25">
      <c r="A475" s="105"/>
      <c r="B475" s="105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</row>
    <row r="476" spans="1:14" x14ac:dyDescent="0.25">
      <c r="A476" s="105"/>
      <c r="B476" s="105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</row>
    <row r="477" spans="1:14" x14ac:dyDescent="0.25">
      <c r="A477" s="105"/>
      <c r="B477" s="105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</row>
    <row r="478" spans="1:14" x14ac:dyDescent="0.25">
      <c r="A478" s="105"/>
      <c r="B478" s="105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</row>
    <row r="479" spans="1:14" x14ac:dyDescent="0.25">
      <c r="A479" s="105"/>
      <c r="B479" s="105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</row>
    <row r="480" spans="1:14" x14ac:dyDescent="0.25">
      <c r="A480" s="105"/>
      <c r="B480" s="105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</row>
    <row r="481" spans="1:14" x14ac:dyDescent="0.25">
      <c r="A481" s="105"/>
      <c r="B481" s="105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</row>
    <row r="482" spans="1:14" x14ac:dyDescent="0.25">
      <c r="A482" s="105"/>
      <c r="B482" s="105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</row>
    <row r="483" spans="1:14" x14ac:dyDescent="0.25">
      <c r="A483" s="105"/>
      <c r="B483" s="105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</row>
    <row r="484" spans="1:14" x14ac:dyDescent="0.25">
      <c r="A484" s="105"/>
      <c r="B484" s="105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</row>
    <row r="485" spans="1:14" x14ac:dyDescent="0.25">
      <c r="A485" s="105"/>
      <c r="B485" s="105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</row>
    <row r="486" spans="1:14" x14ac:dyDescent="0.25">
      <c r="A486" s="105"/>
      <c r="B486" s="105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</row>
    <row r="487" spans="1:14" x14ac:dyDescent="0.25">
      <c r="A487" s="105"/>
      <c r="B487" s="105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</row>
    <row r="488" spans="1:14" x14ac:dyDescent="0.25">
      <c r="A488" s="105"/>
      <c r="B488" s="105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</row>
    <row r="489" spans="1:14" x14ac:dyDescent="0.25">
      <c r="A489" s="105"/>
      <c r="B489" s="105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</row>
    <row r="490" spans="1:14" x14ac:dyDescent="0.25">
      <c r="A490" s="105"/>
      <c r="B490" s="105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</row>
    <row r="491" spans="1:14" x14ac:dyDescent="0.25">
      <c r="A491" s="105"/>
      <c r="B491" s="105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</row>
    <row r="492" spans="1:14" x14ac:dyDescent="0.25">
      <c r="A492" s="105"/>
      <c r="B492" s="105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</row>
    <row r="493" spans="1:14" x14ac:dyDescent="0.25">
      <c r="A493" s="105"/>
      <c r="B493" s="105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</row>
    <row r="494" spans="1:14" x14ac:dyDescent="0.25">
      <c r="A494" s="105"/>
      <c r="B494" s="105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</row>
    <row r="495" spans="1:14" x14ac:dyDescent="0.25">
      <c r="A495" s="105"/>
      <c r="B495" s="105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</row>
    <row r="496" spans="1:14" x14ac:dyDescent="0.25">
      <c r="A496" s="105"/>
      <c r="B496" s="105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</row>
    <row r="497" spans="1:14" x14ac:dyDescent="0.25">
      <c r="A497" s="105"/>
      <c r="B497" s="105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</row>
    <row r="498" spans="1:14" x14ac:dyDescent="0.25">
      <c r="A498" s="105"/>
      <c r="B498" s="105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</row>
    <row r="499" spans="1:14" x14ac:dyDescent="0.25">
      <c r="A499" s="105"/>
      <c r="B499" s="105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</row>
    <row r="500" spans="1:14" x14ac:dyDescent="0.25">
      <c r="A500" s="105"/>
      <c r="B500" s="105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</row>
    <row r="501" spans="1:14" x14ac:dyDescent="0.25">
      <c r="A501" s="105"/>
      <c r="B501" s="105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</row>
    <row r="502" spans="1:14" x14ac:dyDescent="0.25">
      <c r="A502" s="105"/>
      <c r="B502" s="105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</row>
    <row r="503" spans="1:14" x14ac:dyDescent="0.25">
      <c r="A503" s="105"/>
      <c r="B503" s="105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</row>
    <row r="504" spans="1:14" x14ac:dyDescent="0.25">
      <c r="A504" s="105"/>
      <c r="B504" s="105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</row>
    <row r="505" spans="1:14" x14ac:dyDescent="0.25">
      <c r="A505" s="105"/>
      <c r="B505" s="105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</row>
    <row r="506" spans="1:14" x14ac:dyDescent="0.25">
      <c r="A506" s="105"/>
      <c r="B506" s="105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</row>
    <row r="507" spans="1:14" x14ac:dyDescent="0.25">
      <c r="A507" s="105"/>
      <c r="B507" s="105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</row>
    <row r="508" spans="1:14" x14ac:dyDescent="0.25">
      <c r="A508" s="105"/>
      <c r="B508" s="105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</row>
    <row r="509" spans="1:14" x14ac:dyDescent="0.25">
      <c r="A509" s="105"/>
      <c r="B509" s="105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</row>
    <row r="510" spans="1:14" x14ac:dyDescent="0.25">
      <c r="A510" s="105"/>
      <c r="B510" s="105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</row>
    <row r="511" spans="1:14" x14ac:dyDescent="0.25">
      <c r="A511" s="105"/>
      <c r="B511" s="105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</row>
    <row r="512" spans="1:14" x14ac:dyDescent="0.25">
      <c r="A512" s="105"/>
      <c r="B512" s="105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105"/>
    </row>
    <row r="513" spans="1:14" x14ac:dyDescent="0.25">
      <c r="A513" s="105"/>
      <c r="B513" s="105"/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  <c r="M513" s="105"/>
      <c r="N513" s="105"/>
    </row>
    <row r="514" spans="1:14" x14ac:dyDescent="0.25">
      <c r="A514" s="105"/>
      <c r="B514" s="105"/>
      <c r="C514" s="105"/>
      <c r="D514" s="105"/>
      <c r="E514" s="105"/>
      <c r="F514" s="105"/>
      <c r="G514" s="105"/>
      <c r="H514" s="105"/>
      <c r="I514" s="105"/>
      <c r="J514" s="105"/>
      <c r="K514" s="105"/>
      <c r="L514" s="105"/>
      <c r="M514" s="105"/>
      <c r="N514" s="105"/>
    </row>
    <row r="515" spans="1:14" x14ac:dyDescent="0.25">
      <c r="A515" s="105"/>
      <c r="B515" s="105"/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  <c r="M515" s="105"/>
      <c r="N515" s="105"/>
    </row>
    <row r="516" spans="1:14" x14ac:dyDescent="0.25">
      <c r="A516" s="105"/>
      <c r="B516" s="105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</row>
    <row r="517" spans="1:14" x14ac:dyDescent="0.25">
      <c r="A517" s="105"/>
      <c r="B517" s="105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  <c r="M517" s="105"/>
      <c r="N517" s="105"/>
    </row>
    <row r="518" spans="1:14" x14ac:dyDescent="0.25">
      <c r="A518" s="105"/>
      <c r="B518" s="105"/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  <c r="M518" s="105"/>
      <c r="N518" s="105"/>
    </row>
    <row r="519" spans="1:14" x14ac:dyDescent="0.25">
      <c r="A519" s="105"/>
      <c r="B519" s="105"/>
      <c r="C519" s="105"/>
      <c r="D519" s="105"/>
      <c r="E519" s="105"/>
      <c r="F519" s="105"/>
      <c r="G519" s="105"/>
      <c r="H519" s="105"/>
      <c r="I519" s="105"/>
      <c r="J519" s="105"/>
      <c r="K519" s="105"/>
      <c r="L519" s="105"/>
      <c r="M519" s="105"/>
      <c r="N519" s="105"/>
    </row>
    <row r="520" spans="1:14" x14ac:dyDescent="0.25">
      <c r="A520" s="105"/>
      <c r="B520" s="105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  <c r="M520" s="105"/>
      <c r="N520" s="105"/>
    </row>
    <row r="521" spans="1:14" x14ac:dyDescent="0.25">
      <c r="A521" s="105"/>
      <c r="B521" s="105"/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  <c r="M521" s="105"/>
      <c r="N521" s="105"/>
    </row>
    <row r="522" spans="1:14" x14ac:dyDescent="0.25">
      <c r="A522" s="105"/>
      <c r="B522" s="105"/>
      <c r="C522" s="105"/>
      <c r="D522" s="105"/>
      <c r="E522" s="105"/>
      <c r="F522" s="105"/>
      <c r="G522" s="105"/>
      <c r="H522" s="105"/>
      <c r="I522" s="105"/>
      <c r="J522" s="105"/>
      <c r="K522" s="105"/>
      <c r="L522" s="105"/>
      <c r="M522" s="105"/>
      <c r="N522" s="105"/>
    </row>
    <row r="523" spans="1:14" x14ac:dyDescent="0.25">
      <c r="A523" s="105"/>
      <c r="B523" s="105"/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  <c r="M523" s="105"/>
      <c r="N523" s="105"/>
    </row>
    <row r="524" spans="1:14" x14ac:dyDescent="0.25">
      <c r="A524" s="105"/>
      <c r="B524" s="105"/>
      <c r="C524" s="105"/>
      <c r="D524" s="105"/>
      <c r="E524" s="105"/>
      <c r="F524" s="105"/>
      <c r="G524" s="105"/>
      <c r="H524" s="105"/>
      <c r="I524" s="105"/>
      <c r="J524" s="105"/>
      <c r="K524" s="105"/>
      <c r="L524" s="105"/>
      <c r="M524" s="105"/>
      <c r="N524" s="105"/>
    </row>
    <row r="525" spans="1:14" x14ac:dyDescent="0.25">
      <c r="A525" s="105"/>
      <c r="B525" s="105"/>
      <c r="C525" s="105"/>
      <c r="D525" s="105"/>
      <c r="E525" s="105"/>
      <c r="F525" s="105"/>
      <c r="G525" s="105"/>
      <c r="H525" s="105"/>
      <c r="I525" s="105"/>
      <c r="J525" s="105"/>
      <c r="K525" s="105"/>
      <c r="L525" s="105"/>
      <c r="M525" s="105"/>
      <c r="N525" s="105"/>
    </row>
    <row r="526" spans="1:14" x14ac:dyDescent="0.25">
      <c r="A526" s="105"/>
      <c r="B526" s="105"/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  <c r="M526" s="105"/>
      <c r="N526" s="105"/>
    </row>
    <row r="527" spans="1:14" x14ac:dyDescent="0.25">
      <c r="A527" s="105"/>
      <c r="B527" s="105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  <c r="M527" s="105"/>
      <c r="N527" s="105"/>
    </row>
    <row r="528" spans="1:14" x14ac:dyDescent="0.25">
      <c r="A528" s="105"/>
      <c r="B528" s="105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  <c r="M528" s="105"/>
      <c r="N528" s="105"/>
    </row>
    <row r="529" spans="1:14" x14ac:dyDescent="0.25">
      <c r="A529" s="105"/>
      <c r="B529" s="105"/>
      <c r="C529" s="105"/>
      <c r="D529" s="105"/>
      <c r="E529" s="105"/>
      <c r="F529" s="105"/>
      <c r="G529" s="105"/>
      <c r="H529" s="105"/>
      <c r="I529" s="105"/>
      <c r="J529" s="105"/>
      <c r="K529" s="105"/>
      <c r="L529" s="105"/>
      <c r="M529" s="105"/>
      <c r="N529" s="105"/>
    </row>
    <row r="530" spans="1:14" x14ac:dyDescent="0.25">
      <c r="A530" s="105"/>
      <c r="B530" s="105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  <c r="M530" s="105"/>
      <c r="N530" s="105"/>
    </row>
    <row r="531" spans="1:14" x14ac:dyDescent="0.25">
      <c r="A531" s="105"/>
      <c r="B531" s="105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  <c r="M531" s="105"/>
      <c r="N531" s="105"/>
    </row>
    <row r="532" spans="1:14" x14ac:dyDescent="0.25">
      <c r="A532" s="105"/>
      <c r="B532" s="105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  <c r="M532" s="105"/>
      <c r="N532" s="105"/>
    </row>
    <row r="533" spans="1:14" x14ac:dyDescent="0.25">
      <c r="A533" s="105"/>
      <c r="B533" s="105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  <c r="M533" s="105"/>
      <c r="N533" s="105"/>
    </row>
    <row r="534" spans="1:14" x14ac:dyDescent="0.25">
      <c r="A534" s="105"/>
      <c r="B534" s="105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  <c r="M534" s="105"/>
      <c r="N534" s="105"/>
    </row>
    <row r="535" spans="1:14" x14ac:dyDescent="0.25">
      <c r="A535" s="105"/>
      <c r="B535" s="105"/>
      <c r="C535" s="105"/>
      <c r="D535" s="105"/>
      <c r="E535" s="105"/>
      <c r="F535" s="105"/>
      <c r="G535" s="105"/>
      <c r="H535" s="105"/>
      <c r="I535" s="105"/>
      <c r="J535" s="105"/>
      <c r="K535" s="105"/>
      <c r="L535" s="105"/>
      <c r="M535" s="105"/>
      <c r="N535" s="105"/>
    </row>
    <row r="536" spans="1:14" x14ac:dyDescent="0.25">
      <c r="A536" s="105"/>
      <c r="B536" s="105"/>
      <c r="C536" s="105"/>
      <c r="D536" s="105"/>
      <c r="E536" s="105"/>
      <c r="F536" s="105"/>
      <c r="G536" s="105"/>
      <c r="H536" s="105"/>
      <c r="I536" s="105"/>
      <c r="J536" s="105"/>
      <c r="K536" s="105"/>
      <c r="L536" s="105"/>
      <c r="M536" s="105"/>
      <c r="N536" s="105"/>
    </row>
    <row r="537" spans="1:14" x14ac:dyDescent="0.25">
      <c r="A537" s="105"/>
      <c r="B537" s="105"/>
      <c r="C537" s="105"/>
      <c r="D537" s="105"/>
      <c r="E537" s="105"/>
      <c r="F537" s="105"/>
      <c r="G537" s="105"/>
      <c r="H537" s="105"/>
      <c r="I537" s="105"/>
      <c r="J537" s="105"/>
      <c r="K537" s="105"/>
      <c r="L537" s="105"/>
      <c r="M537" s="105"/>
      <c r="N537" s="105"/>
    </row>
    <row r="538" spans="1:14" x14ac:dyDescent="0.25">
      <c r="A538" s="105"/>
      <c r="B538" s="105"/>
      <c r="C538" s="105"/>
      <c r="D538" s="105"/>
      <c r="E538" s="105"/>
      <c r="F538" s="105"/>
      <c r="G538" s="105"/>
      <c r="H538" s="105"/>
      <c r="I538" s="105"/>
      <c r="J538" s="105"/>
      <c r="K538" s="105"/>
      <c r="L538" s="105"/>
      <c r="M538" s="105"/>
      <c r="N538" s="105"/>
    </row>
    <row r="539" spans="1:14" x14ac:dyDescent="0.25">
      <c r="A539" s="105"/>
      <c r="B539" s="105"/>
      <c r="C539" s="105"/>
      <c r="D539" s="105"/>
      <c r="E539" s="105"/>
      <c r="F539" s="105"/>
      <c r="G539" s="105"/>
      <c r="H539" s="105"/>
      <c r="I539" s="105"/>
      <c r="J539" s="105"/>
      <c r="K539" s="105"/>
      <c r="L539" s="105"/>
      <c r="M539" s="105"/>
      <c r="N539" s="105"/>
    </row>
    <row r="540" spans="1:14" x14ac:dyDescent="0.25">
      <c r="A540" s="105"/>
      <c r="B540" s="105"/>
      <c r="C540" s="105"/>
      <c r="D540" s="105"/>
      <c r="E540" s="105"/>
      <c r="F540" s="105"/>
      <c r="G540" s="105"/>
      <c r="H540" s="105"/>
      <c r="I540" s="105"/>
      <c r="J540" s="105"/>
      <c r="K540" s="105"/>
      <c r="L540" s="105"/>
      <c r="M540" s="105"/>
      <c r="N540" s="105"/>
    </row>
    <row r="541" spans="1:14" x14ac:dyDescent="0.25">
      <c r="A541" s="105"/>
      <c r="B541" s="105"/>
      <c r="C541" s="105"/>
      <c r="D541" s="105"/>
      <c r="E541" s="105"/>
      <c r="F541" s="105"/>
      <c r="G541" s="105"/>
      <c r="H541" s="105"/>
      <c r="I541" s="105"/>
      <c r="J541" s="105"/>
      <c r="K541" s="105"/>
      <c r="L541" s="105"/>
      <c r="M541" s="105"/>
      <c r="N541" s="105"/>
    </row>
    <row r="542" spans="1:14" x14ac:dyDescent="0.25">
      <c r="A542" s="105"/>
      <c r="B542" s="105"/>
      <c r="C542" s="105"/>
      <c r="D542" s="105"/>
      <c r="E542" s="105"/>
      <c r="F542" s="105"/>
      <c r="G542" s="105"/>
      <c r="H542" s="105"/>
      <c r="I542" s="105"/>
      <c r="J542" s="105"/>
      <c r="K542" s="105"/>
      <c r="L542" s="105"/>
      <c r="M542" s="105"/>
      <c r="N542" s="105"/>
    </row>
    <row r="543" spans="1:14" x14ac:dyDescent="0.25">
      <c r="A543" s="105"/>
      <c r="B543" s="105"/>
      <c r="C543" s="105"/>
      <c r="D543" s="105"/>
      <c r="E543" s="105"/>
      <c r="F543" s="105"/>
      <c r="G543" s="105"/>
      <c r="H543" s="105"/>
      <c r="I543" s="105"/>
      <c r="J543" s="105"/>
      <c r="K543" s="105"/>
      <c r="L543" s="105"/>
      <c r="M543" s="105"/>
      <c r="N543" s="105"/>
    </row>
    <row r="544" spans="1:14" x14ac:dyDescent="0.25">
      <c r="A544" s="105"/>
      <c r="B544" s="105"/>
      <c r="C544" s="105"/>
      <c r="D544" s="105"/>
      <c r="E544" s="105"/>
      <c r="F544" s="105"/>
      <c r="G544" s="105"/>
      <c r="H544" s="105"/>
      <c r="I544" s="105"/>
      <c r="J544" s="105"/>
      <c r="K544" s="105"/>
      <c r="L544" s="105"/>
      <c r="M544" s="105"/>
      <c r="N544" s="105"/>
    </row>
    <row r="545" spans="1:14" x14ac:dyDescent="0.25">
      <c r="A545" s="105"/>
      <c r="B545" s="105"/>
      <c r="C545" s="105"/>
      <c r="D545" s="105"/>
      <c r="E545" s="105"/>
      <c r="F545" s="105"/>
      <c r="G545" s="105"/>
      <c r="H545" s="105"/>
      <c r="I545" s="105"/>
      <c r="J545" s="105"/>
      <c r="K545" s="105"/>
      <c r="L545" s="105"/>
      <c r="M545" s="105"/>
      <c r="N545" s="105"/>
    </row>
    <row r="546" spans="1:14" x14ac:dyDescent="0.25">
      <c r="A546" s="105"/>
      <c r="B546" s="105"/>
      <c r="C546" s="105"/>
      <c r="D546" s="105"/>
      <c r="E546" s="105"/>
      <c r="F546" s="105"/>
      <c r="G546" s="105"/>
      <c r="H546" s="105"/>
      <c r="I546" s="105"/>
      <c r="J546" s="105"/>
      <c r="K546" s="105"/>
      <c r="L546" s="105"/>
      <c r="M546" s="105"/>
      <c r="N546" s="105"/>
    </row>
    <row r="547" spans="1:14" x14ac:dyDescent="0.25">
      <c r="A547" s="105"/>
      <c r="B547" s="105"/>
      <c r="C547" s="105"/>
      <c r="D547" s="105"/>
      <c r="E547" s="105"/>
      <c r="F547" s="105"/>
      <c r="G547" s="105"/>
      <c r="H547" s="105"/>
      <c r="I547" s="105"/>
      <c r="J547" s="105"/>
      <c r="K547" s="105"/>
      <c r="L547" s="105"/>
      <c r="M547" s="105"/>
      <c r="N547" s="105"/>
    </row>
    <row r="548" spans="1:14" x14ac:dyDescent="0.25">
      <c r="A548" s="105"/>
      <c r="B548" s="105"/>
      <c r="C548" s="105"/>
      <c r="D548" s="105"/>
      <c r="E548" s="105"/>
      <c r="F548" s="105"/>
      <c r="G548" s="105"/>
      <c r="H548" s="105"/>
      <c r="I548" s="105"/>
      <c r="J548" s="105"/>
      <c r="K548" s="105"/>
      <c r="L548" s="105"/>
      <c r="M548" s="105"/>
      <c r="N548" s="105"/>
    </row>
    <row r="549" spans="1:14" x14ac:dyDescent="0.25">
      <c r="A549" s="105"/>
      <c r="B549" s="105"/>
      <c r="C549" s="105"/>
      <c r="D549" s="105"/>
      <c r="E549" s="105"/>
      <c r="F549" s="105"/>
      <c r="G549" s="105"/>
      <c r="H549" s="105"/>
      <c r="I549" s="105"/>
      <c r="J549" s="105"/>
      <c r="K549" s="105"/>
      <c r="L549" s="105"/>
      <c r="M549" s="105"/>
      <c r="N549" s="105"/>
    </row>
    <row r="550" spans="1:14" x14ac:dyDescent="0.25">
      <c r="A550" s="105"/>
      <c r="B550" s="105"/>
      <c r="C550" s="105"/>
      <c r="D550" s="105"/>
      <c r="E550" s="105"/>
      <c r="F550" s="105"/>
      <c r="G550" s="105"/>
      <c r="H550" s="105"/>
      <c r="I550" s="105"/>
      <c r="J550" s="105"/>
      <c r="K550" s="105"/>
      <c r="L550" s="105"/>
      <c r="M550" s="105"/>
      <c r="N550" s="105"/>
    </row>
    <row r="551" spans="1:14" x14ac:dyDescent="0.25">
      <c r="A551" s="105"/>
      <c r="B551" s="105"/>
      <c r="C551" s="105"/>
      <c r="D551" s="105"/>
      <c r="E551" s="105"/>
      <c r="F551" s="105"/>
      <c r="G551" s="105"/>
      <c r="H551" s="105"/>
      <c r="I551" s="105"/>
      <c r="J551" s="105"/>
      <c r="K551" s="105"/>
      <c r="L551" s="105"/>
      <c r="M551" s="105"/>
      <c r="N551" s="105"/>
    </row>
    <row r="552" spans="1:14" x14ac:dyDescent="0.25">
      <c r="A552" s="105"/>
      <c r="B552" s="105"/>
      <c r="C552" s="105"/>
      <c r="D552" s="105"/>
      <c r="E552" s="105"/>
      <c r="F552" s="105"/>
      <c r="G552" s="105"/>
      <c r="H552" s="105"/>
      <c r="I552" s="105"/>
      <c r="J552" s="105"/>
      <c r="K552" s="105"/>
      <c r="L552" s="105"/>
      <c r="M552" s="105"/>
      <c r="N552" s="105"/>
    </row>
    <row r="553" spans="1:14" x14ac:dyDescent="0.25">
      <c r="A553" s="105"/>
      <c r="B553" s="105"/>
      <c r="C553" s="105"/>
      <c r="D553" s="105"/>
      <c r="E553" s="105"/>
      <c r="F553" s="105"/>
      <c r="G553" s="105"/>
      <c r="H553" s="105"/>
      <c r="I553" s="105"/>
      <c r="J553" s="105"/>
      <c r="K553" s="105"/>
      <c r="L553" s="105"/>
      <c r="M553" s="105"/>
      <c r="N553" s="105"/>
    </row>
    <row r="554" spans="1:14" x14ac:dyDescent="0.25">
      <c r="A554" s="105"/>
      <c r="B554" s="105"/>
      <c r="C554" s="105"/>
      <c r="D554" s="105"/>
      <c r="E554" s="105"/>
      <c r="F554" s="105"/>
      <c r="G554" s="105"/>
      <c r="H554" s="105"/>
      <c r="I554" s="105"/>
      <c r="J554" s="105"/>
      <c r="K554" s="105"/>
      <c r="L554" s="105"/>
      <c r="M554" s="105"/>
      <c r="N554" s="105"/>
    </row>
    <row r="555" spans="1:14" x14ac:dyDescent="0.25">
      <c r="A555" s="105"/>
      <c r="B555" s="105"/>
      <c r="C555" s="105"/>
      <c r="D555" s="105"/>
      <c r="E555" s="105"/>
      <c r="F555" s="105"/>
      <c r="G555" s="105"/>
      <c r="H555" s="105"/>
      <c r="I555" s="105"/>
      <c r="J555" s="105"/>
      <c r="K555" s="105"/>
      <c r="L555" s="105"/>
      <c r="M555" s="105"/>
      <c r="N555" s="105"/>
    </row>
    <row r="556" spans="1:14" x14ac:dyDescent="0.25">
      <c r="A556" s="105"/>
      <c r="B556" s="105"/>
      <c r="C556" s="105"/>
      <c r="D556" s="105"/>
      <c r="E556" s="105"/>
      <c r="F556" s="105"/>
      <c r="G556" s="105"/>
      <c r="H556" s="105"/>
      <c r="I556" s="105"/>
      <c r="J556" s="105"/>
      <c r="K556" s="105"/>
      <c r="L556" s="105"/>
      <c r="M556" s="105"/>
      <c r="N556" s="105"/>
    </row>
    <row r="557" spans="1:14" x14ac:dyDescent="0.25">
      <c r="A557" s="105"/>
      <c r="B557" s="105"/>
      <c r="C557" s="105"/>
      <c r="D557" s="105"/>
      <c r="E557" s="105"/>
      <c r="F557" s="105"/>
      <c r="G557" s="105"/>
      <c r="H557" s="105"/>
      <c r="I557" s="105"/>
      <c r="J557" s="105"/>
      <c r="K557" s="105"/>
      <c r="L557" s="105"/>
      <c r="M557" s="105"/>
      <c r="N557" s="105"/>
    </row>
    <row r="558" spans="1:14" x14ac:dyDescent="0.25">
      <c r="A558" s="105"/>
      <c r="B558" s="105"/>
      <c r="C558" s="105"/>
      <c r="D558" s="105"/>
      <c r="E558" s="105"/>
      <c r="F558" s="105"/>
      <c r="G558" s="105"/>
      <c r="H558" s="105"/>
      <c r="I558" s="105"/>
      <c r="J558" s="105"/>
      <c r="K558" s="105"/>
      <c r="L558" s="105"/>
      <c r="M558" s="105"/>
      <c r="N558" s="105"/>
    </row>
    <row r="559" spans="1:14" x14ac:dyDescent="0.25">
      <c r="A559" s="105"/>
      <c r="B559" s="105"/>
      <c r="C559" s="105"/>
      <c r="D559" s="105"/>
      <c r="E559" s="105"/>
      <c r="F559" s="105"/>
      <c r="G559" s="105"/>
      <c r="H559" s="105"/>
      <c r="I559" s="105"/>
      <c r="J559" s="105"/>
      <c r="K559" s="105"/>
      <c r="L559" s="105"/>
      <c r="M559" s="105"/>
      <c r="N559" s="105"/>
    </row>
    <row r="560" spans="1:14" x14ac:dyDescent="0.25">
      <c r="A560" s="105"/>
      <c r="B560" s="105"/>
      <c r="C560" s="105"/>
      <c r="D560" s="105"/>
      <c r="E560" s="105"/>
      <c r="F560" s="105"/>
      <c r="G560" s="105"/>
      <c r="H560" s="105"/>
      <c r="I560" s="105"/>
      <c r="J560" s="105"/>
      <c r="K560" s="105"/>
      <c r="L560" s="105"/>
      <c r="M560" s="105"/>
      <c r="N560" s="105"/>
    </row>
    <row r="561" spans="1:14" x14ac:dyDescent="0.25">
      <c r="A561" s="105"/>
      <c r="B561" s="105"/>
      <c r="C561" s="105"/>
      <c r="D561" s="105"/>
      <c r="E561" s="105"/>
      <c r="F561" s="105"/>
      <c r="G561" s="105"/>
      <c r="H561" s="105"/>
      <c r="I561" s="105"/>
      <c r="J561" s="105"/>
      <c r="K561" s="105"/>
      <c r="L561" s="105"/>
      <c r="M561" s="105"/>
      <c r="N561" s="105"/>
    </row>
    <row r="562" spans="1:14" x14ac:dyDescent="0.25">
      <c r="A562" s="105"/>
      <c r="B562" s="105"/>
      <c r="C562" s="105"/>
      <c r="D562" s="105"/>
      <c r="E562" s="105"/>
      <c r="F562" s="105"/>
      <c r="G562" s="105"/>
      <c r="H562" s="105"/>
      <c r="I562" s="105"/>
      <c r="J562" s="105"/>
      <c r="K562" s="105"/>
      <c r="L562" s="105"/>
      <c r="M562" s="105"/>
      <c r="N562" s="105"/>
    </row>
    <row r="563" spans="1:14" x14ac:dyDescent="0.25">
      <c r="A563" s="105"/>
      <c r="B563" s="105"/>
      <c r="C563" s="105"/>
      <c r="D563" s="105"/>
      <c r="E563" s="105"/>
      <c r="F563" s="105"/>
      <c r="G563" s="105"/>
      <c r="H563" s="105"/>
      <c r="I563" s="105"/>
      <c r="J563" s="105"/>
      <c r="K563" s="105"/>
      <c r="L563" s="105"/>
      <c r="M563" s="105"/>
      <c r="N563" s="105"/>
    </row>
    <row r="564" spans="1:14" x14ac:dyDescent="0.25">
      <c r="A564" s="105"/>
      <c r="B564" s="105"/>
      <c r="C564" s="105"/>
      <c r="D564" s="105"/>
      <c r="E564" s="105"/>
      <c r="F564" s="105"/>
      <c r="G564" s="105"/>
      <c r="H564" s="105"/>
      <c r="I564" s="105"/>
      <c r="J564" s="105"/>
      <c r="K564" s="105"/>
      <c r="L564" s="105"/>
      <c r="M564" s="105"/>
      <c r="N564" s="105"/>
    </row>
    <row r="565" spans="1:14" x14ac:dyDescent="0.25">
      <c r="A565" s="105"/>
      <c r="B565" s="105"/>
      <c r="C565" s="105"/>
      <c r="D565" s="105"/>
      <c r="E565" s="105"/>
      <c r="F565" s="105"/>
      <c r="G565" s="105"/>
      <c r="H565" s="105"/>
      <c r="I565" s="105"/>
      <c r="J565" s="105"/>
      <c r="K565" s="105"/>
      <c r="L565" s="105"/>
      <c r="M565" s="105"/>
      <c r="N565" s="105"/>
    </row>
    <row r="566" spans="1:14" x14ac:dyDescent="0.25">
      <c r="A566" s="105"/>
      <c r="B566" s="105"/>
      <c r="C566" s="105"/>
      <c r="D566" s="105"/>
      <c r="E566" s="105"/>
      <c r="F566" s="105"/>
      <c r="G566" s="105"/>
      <c r="H566" s="105"/>
      <c r="I566" s="105"/>
      <c r="J566" s="105"/>
      <c r="K566" s="105"/>
      <c r="L566" s="105"/>
      <c r="M566" s="105"/>
      <c r="N566" s="105"/>
    </row>
    <row r="567" spans="1:14" x14ac:dyDescent="0.25">
      <c r="A567" s="105"/>
      <c r="B567" s="105"/>
      <c r="C567" s="105"/>
      <c r="D567" s="105"/>
      <c r="E567" s="105"/>
      <c r="F567" s="105"/>
      <c r="G567" s="105"/>
      <c r="H567" s="105"/>
      <c r="I567" s="105"/>
      <c r="J567" s="105"/>
      <c r="K567" s="105"/>
      <c r="L567" s="105"/>
      <c r="M567" s="105"/>
      <c r="N567" s="105"/>
    </row>
    <row r="568" spans="1:14" x14ac:dyDescent="0.25">
      <c r="A568" s="105"/>
      <c r="B568" s="105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  <c r="M568" s="105"/>
      <c r="N568" s="105"/>
    </row>
    <row r="569" spans="1:14" x14ac:dyDescent="0.25">
      <c r="A569" s="105"/>
      <c r="B569" s="105"/>
      <c r="C569" s="105"/>
      <c r="D569" s="105"/>
      <c r="E569" s="105"/>
      <c r="F569" s="105"/>
      <c r="G569" s="105"/>
      <c r="H569" s="105"/>
      <c r="I569" s="105"/>
      <c r="J569" s="105"/>
      <c r="K569" s="105"/>
      <c r="L569" s="105"/>
      <c r="M569" s="105"/>
      <c r="N569" s="105"/>
    </row>
    <row r="570" spans="1:14" x14ac:dyDescent="0.25">
      <c r="A570" s="105"/>
      <c r="B570" s="105"/>
      <c r="C570" s="105"/>
      <c r="D570" s="105"/>
      <c r="E570" s="105"/>
      <c r="F570" s="105"/>
      <c r="G570" s="105"/>
      <c r="H570" s="105"/>
      <c r="I570" s="105"/>
      <c r="J570" s="105"/>
      <c r="K570" s="105"/>
      <c r="L570" s="105"/>
      <c r="M570" s="105"/>
      <c r="N570" s="105"/>
    </row>
    <row r="571" spans="1:14" x14ac:dyDescent="0.25">
      <c r="A571" s="105"/>
      <c r="B571" s="105"/>
      <c r="C571" s="105"/>
      <c r="D571" s="105"/>
      <c r="E571" s="105"/>
      <c r="F571" s="105"/>
      <c r="G571" s="105"/>
      <c r="H571" s="105"/>
      <c r="I571" s="105"/>
      <c r="J571" s="105"/>
      <c r="K571" s="105"/>
      <c r="L571" s="105"/>
      <c r="M571" s="105"/>
      <c r="N571" s="105"/>
    </row>
    <row r="572" spans="1:14" x14ac:dyDescent="0.25">
      <c r="A572" s="105"/>
      <c r="B572" s="105"/>
      <c r="C572" s="105"/>
      <c r="D572" s="105"/>
      <c r="E572" s="105"/>
      <c r="F572" s="105"/>
      <c r="G572" s="105"/>
      <c r="H572" s="105"/>
      <c r="I572" s="105"/>
      <c r="J572" s="105"/>
      <c r="K572" s="105"/>
      <c r="L572" s="105"/>
      <c r="M572" s="105"/>
      <c r="N572" s="105"/>
    </row>
    <row r="573" spans="1:14" x14ac:dyDescent="0.25">
      <c r="A573" s="105"/>
      <c r="B573" s="105"/>
      <c r="C573" s="105"/>
      <c r="D573" s="105"/>
      <c r="E573" s="105"/>
      <c r="F573" s="105"/>
      <c r="G573" s="105"/>
      <c r="H573" s="105"/>
      <c r="I573" s="105"/>
      <c r="J573" s="105"/>
      <c r="K573" s="105"/>
      <c r="L573" s="105"/>
      <c r="M573" s="105"/>
      <c r="N573" s="105"/>
    </row>
    <row r="574" spans="1:14" x14ac:dyDescent="0.25">
      <c r="A574" s="105"/>
      <c r="B574" s="105"/>
      <c r="C574" s="105"/>
      <c r="D574" s="105"/>
      <c r="E574" s="105"/>
      <c r="F574" s="105"/>
      <c r="G574" s="105"/>
      <c r="H574" s="105"/>
      <c r="I574" s="105"/>
      <c r="J574" s="105"/>
      <c r="K574" s="105"/>
      <c r="L574" s="105"/>
      <c r="M574" s="105"/>
      <c r="N574" s="105"/>
    </row>
    <row r="575" spans="1:14" x14ac:dyDescent="0.25">
      <c r="A575" s="105"/>
      <c r="B575" s="105"/>
      <c r="C575" s="105"/>
      <c r="D575" s="105"/>
      <c r="E575" s="105"/>
      <c r="F575" s="105"/>
      <c r="G575" s="105"/>
      <c r="H575" s="105"/>
      <c r="I575" s="105"/>
      <c r="J575" s="105"/>
      <c r="K575" s="105"/>
      <c r="L575" s="105"/>
      <c r="M575" s="105"/>
      <c r="N575" s="105"/>
    </row>
    <row r="576" spans="1:14" x14ac:dyDescent="0.25">
      <c r="A576" s="105"/>
      <c r="B576" s="105"/>
      <c r="C576" s="105"/>
      <c r="D576" s="105"/>
      <c r="E576" s="105"/>
      <c r="F576" s="105"/>
      <c r="G576" s="105"/>
      <c r="H576" s="105"/>
      <c r="I576" s="105"/>
      <c r="J576" s="105"/>
      <c r="K576" s="105"/>
      <c r="L576" s="105"/>
      <c r="M576" s="105"/>
      <c r="N576" s="105"/>
    </row>
    <row r="577" spans="1:14" x14ac:dyDescent="0.25">
      <c r="A577" s="105"/>
      <c r="B577" s="105"/>
      <c r="C577" s="105"/>
      <c r="D577" s="105"/>
      <c r="E577" s="105"/>
      <c r="F577" s="105"/>
      <c r="G577" s="105"/>
      <c r="H577" s="105"/>
      <c r="I577" s="105"/>
      <c r="J577" s="105"/>
      <c r="K577" s="105"/>
      <c r="L577" s="105"/>
      <c r="M577" s="105"/>
      <c r="N577" s="105"/>
    </row>
    <row r="578" spans="1:14" x14ac:dyDescent="0.25">
      <c r="A578" s="105"/>
      <c r="B578" s="105"/>
      <c r="C578" s="105"/>
      <c r="D578" s="105"/>
      <c r="E578" s="105"/>
      <c r="F578" s="105"/>
      <c r="G578" s="105"/>
      <c r="H578" s="105"/>
      <c r="I578" s="105"/>
      <c r="J578" s="105"/>
      <c r="K578" s="105"/>
      <c r="L578" s="105"/>
      <c r="M578" s="105"/>
      <c r="N578" s="105"/>
    </row>
    <row r="579" spans="1:14" x14ac:dyDescent="0.25">
      <c r="A579" s="105"/>
      <c r="B579" s="105"/>
      <c r="C579" s="105"/>
      <c r="D579" s="105"/>
      <c r="E579" s="105"/>
      <c r="F579" s="105"/>
      <c r="G579" s="105"/>
      <c r="H579" s="105"/>
      <c r="I579" s="105"/>
      <c r="J579" s="105"/>
      <c r="K579" s="105"/>
      <c r="L579" s="105"/>
      <c r="M579" s="105"/>
      <c r="N579" s="105"/>
    </row>
    <row r="580" spans="1:14" x14ac:dyDescent="0.25">
      <c r="A580" s="105"/>
      <c r="B580" s="105"/>
      <c r="C580" s="105"/>
      <c r="D580" s="105"/>
      <c r="E580" s="105"/>
      <c r="F580" s="105"/>
      <c r="G580" s="105"/>
      <c r="H580" s="105"/>
      <c r="I580" s="105"/>
      <c r="J580" s="105"/>
      <c r="K580" s="105"/>
      <c r="L580" s="105"/>
      <c r="M580" s="105"/>
      <c r="N580" s="105"/>
    </row>
    <row r="581" spans="1:14" x14ac:dyDescent="0.25">
      <c r="A581" s="105"/>
      <c r="B581" s="105"/>
      <c r="C581" s="105"/>
      <c r="D581" s="105"/>
      <c r="E581" s="105"/>
      <c r="F581" s="105"/>
      <c r="G581" s="105"/>
      <c r="H581" s="105"/>
      <c r="I581" s="105"/>
      <c r="J581" s="105"/>
      <c r="K581" s="105"/>
      <c r="L581" s="105"/>
      <c r="M581" s="105"/>
      <c r="N581" s="105"/>
    </row>
    <row r="582" spans="1:14" x14ac:dyDescent="0.25">
      <c r="A582" s="105"/>
      <c r="B582" s="105"/>
      <c r="C582" s="105"/>
      <c r="D582" s="105"/>
      <c r="E582" s="105"/>
      <c r="F582" s="105"/>
      <c r="G582" s="105"/>
      <c r="H582" s="105"/>
      <c r="I582" s="105"/>
      <c r="J582" s="105"/>
      <c r="K582" s="105"/>
      <c r="L582" s="105"/>
      <c r="M582" s="105"/>
      <c r="N582" s="105"/>
    </row>
    <row r="583" spans="1:14" x14ac:dyDescent="0.25">
      <c r="A583" s="105"/>
      <c r="B583" s="105"/>
      <c r="C583" s="105"/>
      <c r="D583" s="105"/>
      <c r="E583" s="105"/>
      <c r="F583" s="105"/>
      <c r="G583" s="105"/>
      <c r="H583" s="105"/>
      <c r="I583" s="105"/>
      <c r="J583" s="105"/>
      <c r="K583" s="105"/>
      <c r="L583" s="105"/>
      <c r="M583" s="105"/>
      <c r="N583" s="105"/>
    </row>
    <row r="584" spans="1:14" x14ac:dyDescent="0.25">
      <c r="A584" s="105"/>
      <c r="B584" s="105"/>
      <c r="C584" s="105"/>
      <c r="D584" s="105"/>
      <c r="E584" s="105"/>
      <c r="F584" s="105"/>
      <c r="G584" s="105"/>
      <c r="H584" s="105"/>
      <c r="I584" s="105"/>
      <c r="J584" s="105"/>
      <c r="K584" s="105"/>
      <c r="L584" s="105"/>
      <c r="M584" s="105"/>
      <c r="N584" s="105"/>
    </row>
    <row r="585" spans="1:14" x14ac:dyDescent="0.25">
      <c r="A585" s="105"/>
      <c r="B585" s="105"/>
      <c r="C585" s="105"/>
      <c r="D585" s="105"/>
      <c r="E585" s="105"/>
      <c r="F585" s="105"/>
      <c r="G585" s="105"/>
      <c r="H585" s="105"/>
      <c r="I585" s="105"/>
      <c r="J585" s="105"/>
      <c r="K585" s="105"/>
      <c r="L585" s="105"/>
      <c r="M585" s="105"/>
      <c r="N585" s="105"/>
    </row>
    <row r="586" spans="1:14" x14ac:dyDescent="0.25">
      <c r="A586" s="105"/>
      <c r="B586" s="105"/>
      <c r="C586" s="105"/>
      <c r="D586" s="105"/>
      <c r="E586" s="105"/>
      <c r="F586" s="105"/>
      <c r="G586" s="105"/>
      <c r="H586" s="105"/>
      <c r="I586" s="105"/>
      <c r="J586" s="105"/>
      <c r="K586" s="105"/>
      <c r="L586" s="105"/>
      <c r="M586" s="105"/>
      <c r="N586" s="105"/>
    </row>
    <row r="587" spans="1:14" x14ac:dyDescent="0.25">
      <c r="A587" s="105"/>
      <c r="B587" s="105"/>
      <c r="C587" s="105"/>
      <c r="D587" s="105"/>
      <c r="E587" s="105"/>
      <c r="F587" s="105"/>
      <c r="G587" s="105"/>
      <c r="H587" s="105"/>
      <c r="I587" s="105"/>
      <c r="J587" s="105"/>
      <c r="K587" s="105"/>
      <c r="L587" s="105"/>
      <c r="M587" s="105"/>
      <c r="N587" s="105"/>
    </row>
    <row r="588" spans="1:14" x14ac:dyDescent="0.25">
      <c r="A588" s="105"/>
      <c r="B588" s="105"/>
      <c r="C588" s="105"/>
      <c r="D588" s="105"/>
      <c r="E588" s="105"/>
      <c r="F588" s="105"/>
      <c r="G588" s="105"/>
      <c r="H588" s="105"/>
      <c r="I588" s="105"/>
      <c r="J588" s="105"/>
      <c r="K588" s="105"/>
      <c r="L588" s="105"/>
      <c r="M588" s="105"/>
      <c r="N588" s="105"/>
    </row>
    <row r="589" spans="1:14" x14ac:dyDescent="0.25">
      <c r="A589" s="105"/>
      <c r="B589" s="105"/>
      <c r="C589" s="105"/>
      <c r="D589" s="105"/>
      <c r="E589" s="105"/>
      <c r="F589" s="105"/>
      <c r="G589" s="105"/>
      <c r="H589" s="105"/>
      <c r="I589" s="105"/>
      <c r="J589" s="105"/>
      <c r="K589" s="105"/>
      <c r="L589" s="105"/>
      <c r="M589" s="105"/>
      <c r="N589" s="105"/>
    </row>
    <row r="590" spans="1:14" x14ac:dyDescent="0.25">
      <c r="A590" s="105"/>
      <c r="B590" s="105"/>
      <c r="C590" s="105"/>
      <c r="D590" s="105"/>
      <c r="E590" s="105"/>
      <c r="F590" s="105"/>
      <c r="G590" s="105"/>
      <c r="H590" s="105"/>
      <c r="I590" s="105"/>
      <c r="J590" s="105"/>
      <c r="K590" s="105"/>
      <c r="L590" s="105"/>
      <c r="M590" s="105"/>
      <c r="N590" s="105"/>
    </row>
    <row r="591" spans="1:14" x14ac:dyDescent="0.25">
      <c r="A591" s="105"/>
      <c r="B591" s="105"/>
      <c r="C591" s="105"/>
      <c r="D591" s="105"/>
      <c r="E591" s="105"/>
      <c r="F591" s="105"/>
      <c r="G591" s="105"/>
      <c r="H591" s="105"/>
      <c r="I591" s="105"/>
      <c r="J591" s="105"/>
      <c r="K591" s="105"/>
      <c r="L591" s="105"/>
      <c r="M591" s="105"/>
      <c r="N591" s="105"/>
    </row>
    <row r="592" spans="1:14" x14ac:dyDescent="0.25">
      <c r="A592" s="105"/>
      <c r="B592" s="105"/>
      <c r="C592" s="105"/>
      <c r="D592" s="105"/>
      <c r="E592" s="105"/>
      <c r="F592" s="105"/>
      <c r="G592" s="105"/>
      <c r="H592" s="105"/>
      <c r="I592" s="105"/>
      <c r="J592" s="105"/>
      <c r="K592" s="105"/>
      <c r="L592" s="105"/>
      <c r="M592" s="105"/>
      <c r="N592" s="105"/>
    </row>
    <row r="593" spans="1:14" x14ac:dyDescent="0.25">
      <c r="A593" s="105"/>
      <c r="B593" s="105"/>
      <c r="C593" s="105"/>
      <c r="D593" s="105"/>
      <c r="E593" s="105"/>
      <c r="F593" s="105"/>
      <c r="G593" s="105"/>
      <c r="H593" s="105"/>
      <c r="I593" s="105"/>
      <c r="J593" s="105"/>
      <c r="K593" s="105"/>
      <c r="L593" s="105"/>
      <c r="M593" s="105"/>
      <c r="N593" s="105"/>
    </row>
    <row r="594" spans="1:14" x14ac:dyDescent="0.25">
      <c r="A594" s="105"/>
      <c r="B594" s="105"/>
      <c r="C594" s="105"/>
      <c r="D594" s="105"/>
      <c r="E594" s="105"/>
      <c r="F594" s="105"/>
      <c r="G594" s="105"/>
      <c r="H594" s="105"/>
      <c r="I594" s="105"/>
      <c r="J594" s="105"/>
      <c r="K594" s="105"/>
      <c r="L594" s="105"/>
      <c r="M594" s="105"/>
      <c r="N594" s="105"/>
    </row>
    <row r="595" spans="1:14" x14ac:dyDescent="0.25">
      <c r="A595" s="105"/>
      <c r="B595" s="105"/>
      <c r="C595" s="105"/>
      <c r="D595" s="105"/>
      <c r="E595" s="105"/>
      <c r="F595" s="105"/>
      <c r="G595" s="105"/>
      <c r="H595" s="105"/>
      <c r="I595" s="105"/>
      <c r="J595" s="105"/>
      <c r="K595" s="105"/>
      <c r="L595" s="105"/>
      <c r="M595" s="105"/>
      <c r="N595" s="105"/>
    </row>
    <row r="596" spans="1:14" x14ac:dyDescent="0.25">
      <c r="A596" s="105"/>
      <c r="B596" s="105"/>
      <c r="C596" s="105"/>
      <c r="D596" s="105"/>
      <c r="E596" s="105"/>
      <c r="F596" s="105"/>
      <c r="G596" s="105"/>
      <c r="H596" s="105"/>
      <c r="I596" s="105"/>
      <c r="J596" s="105"/>
      <c r="K596" s="105"/>
      <c r="L596" s="105"/>
      <c r="M596" s="105"/>
      <c r="N596" s="105"/>
    </row>
    <row r="597" spans="1:14" x14ac:dyDescent="0.25">
      <c r="A597" s="105"/>
      <c r="B597" s="105"/>
      <c r="C597" s="105"/>
      <c r="D597" s="105"/>
      <c r="E597" s="105"/>
      <c r="F597" s="105"/>
      <c r="G597" s="105"/>
      <c r="H597" s="105"/>
      <c r="I597" s="105"/>
      <c r="J597" s="105"/>
      <c r="K597" s="105"/>
      <c r="L597" s="105"/>
      <c r="M597" s="105"/>
      <c r="N597" s="105"/>
    </row>
    <row r="598" spans="1:14" x14ac:dyDescent="0.25">
      <c r="A598" s="105"/>
      <c r="B598" s="105"/>
      <c r="C598" s="105"/>
      <c r="D598" s="105"/>
      <c r="E598" s="105"/>
      <c r="F598" s="105"/>
      <c r="G598" s="105"/>
      <c r="H598" s="105"/>
      <c r="I598" s="105"/>
      <c r="J598" s="105"/>
      <c r="K598" s="105"/>
      <c r="L598" s="105"/>
      <c r="M598" s="105"/>
      <c r="N598" s="105"/>
    </row>
    <row r="599" spans="1:14" x14ac:dyDescent="0.25">
      <c r="A599" s="105"/>
      <c r="B599" s="105"/>
      <c r="C599" s="105"/>
      <c r="D599" s="105"/>
      <c r="E599" s="105"/>
      <c r="F599" s="105"/>
      <c r="G599" s="105"/>
      <c r="H599" s="105"/>
      <c r="I599" s="105"/>
      <c r="J599" s="105"/>
      <c r="K599" s="105"/>
      <c r="L599" s="105"/>
      <c r="M599" s="105"/>
      <c r="N599" s="105"/>
    </row>
    <row r="600" spans="1:14" x14ac:dyDescent="0.25">
      <c r="A600" s="105"/>
      <c r="B600" s="105"/>
      <c r="C600" s="105"/>
      <c r="D600" s="105"/>
      <c r="E600" s="105"/>
      <c r="F600" s="105"/>
      <c r="G600" s="105"/>
      <c r="H600" s="105"/>
      <c r="I600" s="105"/>
      <c r="J600" s="105"/>
      <c r="K600" s="105"/>
      <c r="L600" s="105"/>
      <c r="M600" s="105"/>
      <c r="N600" s="105"/>
    </row>
    <row r="601" spans="1:14" x14ac:dyDescent="0.25">
      <c r="A601" s="105"/>
      <c r="B601" s="105"/>
      <c r="C601" s="105"/>
      <c r="D601" s="105"/>
      <c r="E601" s="105"/>
      <c r="F601" s="105"/>
      <c r="G601" s="105"/>
      <c r="H601" s="105"/>
      <c r="I601" s="105"/>
      <c r="J601" s="105"/>
      <c r="K601" s="105"/>
      <c r="L601" s="105"/>
      <c r="M601" s="105"/>
      <c r="N601" s="105"/>
    </row>
    <row r="602" spans="1:14" x14ac:dyDescent="0.25">
      <c r="A602" s="105"/>
      <c r="B602" s="105"/>
      <c r="C602" s="105"/>
      <c r="D602" s="105"/>
      <c r="E602" s="105"/>
      <c r="F602" s="105"/>
      <c r="G602" s="105"/>
      <c r="H602" s="105"/>
      <c r="I602" s="105"/>
      <c r="J602" s="105"/>
      <c r="K602" s="105"/>
      <c r="L602" s="105"/>
      <c r="M602" s="105"/>
      <c r="N602" s="105"/>
    </row>
    <row r="603" spans="1:14" x14ac:dyDescent="0.25">
      <c r="A603" s="105"/>
      <c r="B603" s="105"/>
      <c r="C603" s="105"/>
      <c r="D603" s="105"/>
      <c r="E603" s="105"/>
      <c r="F603" s="105"/>
      <c r="G603" s="105"/>
      <c r="H603" s="105"/>
      <c r="I603" s="105"/>
      <c r="J603" s="105"/>
      <c r="K603" s="105"/>
      <c r="L603" s="105"/>
      <c r="M603" s="105"/>
      <c r="N603" s="105"/>
    </row>
    <row r="604" spans="1:14" x14ac:dyDescent="0.25">
      <c r="A604" s="105"/>
      <c r="B604" s="105"/>
      <c r="C604" s="105"/>
      <c r="D604" s="105"/>
      <c r="E604" s="105"/>
      <c r="F604" s="105"/>
      <c r="G604" s="105"/>
      <c r="H604" s="105"/>
      <c r="I604" s="105"/>
      <c r="J604" s="105"/>
      <c r="K604" s="105"/>
      <c r="L604" s="105"/>
      <c r="M604" s="105"/>
      <c r="N604" s="105"/>
    </row>
    <row r="605" spans="1:14" x14ac:dyDescent="0.25">
      <c r="A605" s="105"/>
      <c r="B605" s="105"/>
      <c r="C605" s="105"/>
      <c r="D605" s="105"/>
      <c r="E605" s="105"/>
      <c r="F605" s="105"/>
      <c r="G605" s="105"/>
      <c r="H605" s="105"/>
      <c r="I605" s="105"/>
      <c r="J605" s="105"/>
      <c r="K605" s="105"/>
      <c r="L605" s="105"/>
      <c r="M605" s="105"/>
      <c r="N605" s="105"/>
    </row>
    <row r="606" spans="1:14" x14ac:dyDescent="0.25">
      <c r="A606" s="105"/>
      <c r="B606" s="105"/>
      <c r="C606" s="105"/>
      <c r="D606" s="105"/>
      <c r="E606" s="105"/>
      <c r="F606" s="105"/>
      <c r="G606" s="105"/>
      <c r="H606" s="105"/>
      <c r="I606" s="105"/>
      <c r="J606" s="105"/>
      <c r="K606" s="105"/>
      <c r="L606" s="105"/>
      <c r="M606" s="105"/>
      <c r="N606" s="105"/>
    </row>
    <row r="607" spans="1:14" x14ac:dyDescent="0.25">
      <c r="A607" s="105"/>
      <c r="B607" s="105"/>
      <c r="C607" s="105"/>
      <c r="D607" s="105"/>
      <c r="E607" s="105"/>
      <c r="F607" s="105"/>
      <c r="G607" s="105"/>
      <c r="H607" s="105"/>
      <c r="I607" s="105"/>
      <c r="J607" s="105"/>
      <c r="K607" s="105"/>
      <c r="L607" s="105"/>
      <c r="M607" s="105"/>
      <c r="N607" s="105"/>
    </row>
    <row r="608" spans="1:14" x14ac:dyDescent="0.25">
      <c r="A608" s="105"/>
      <c r="B608" s="105"/>
      <c r="C608" s="105"/>
      <c r="D608" s="105"/>
      <c r="E608" s="105"/>
      <c r="F608" s="105"/>
      <c r="G608" s="105"/>
      <c r="H608" s="105"/>
      <c r="I608" s="105"/>
      <c r="J608" s="105"/>
      <c r="K608" s="105"/>
      <c r="L608" s="105"/>
      <c r="M608" s="105"/>
      <c r="N608" s="105"/>
    </row>
    <row r="609" spans="1:14" x14ac:dyDescent="0.25">
      <c r="A609" s="105"/>
      <c r="B609" s="105"/>
      <c r="C609" s="105"/>
      <c r="D609" s="105"/>
      <c r="E609" s="105"/>
      <c r="F609" s="105"/>
      <c r="G609" s="105"/>
      <c r="H609" s="105"/>
      <c r="I609" s="105"/>
      <c r="J609" s="105"/>
      <c r="K609" s="105"/>
      <c r="L609" s="105"/>
      <c r="M609" s="105"/>
      <c r="N609" s="105"/>
    </row>
    <row r="610" spans="1:14" x14ac:dyDescent="0.25">
      <c r="A610" s="105"/>
      <c r="B610" s="105"/>
      <c r="C610" s="105"/>
      <c r="D610" s="105"/>
      <c r="E610" s="105"/>
      <c r="F610" s="105"/>
      <c r="G610" s="105"/>
      <c r="H610" s="105"/>
      <c r="I610" s="105"/>
      <c r="J610" s="105"/>
      <c r="K610" s="105"/>
      <c r="L610" s="105"/>
      <c r="M610" s="105"/>
      <c r="N610" s="105"/>
    </row>
    <row r="611" spans="1:14" x14ac:dyDescent="0.25">
      <c r="A611" s="105"/>
      <c r="B611" s="105"/>
      <c r="C611" s="105"/>
      <c r="D611" s="105"/>
      <c r="E611" s="105"/>
      <c r="F611" s="105"/>
      <c r="G611" s="105"/>
      <c r="H611" s="105"/>
      <c r="I611" s="105"/>
      <c r="J611" s="105"/>
      <c r="K611" s="105"/>
      <c r="L611" s="105"/>
      <c r="M611" s="105"/>
      <c r="N611" s="105"/>
    </row>
    <row r="612" spans="1:14" x14ac:dyDescent="0.25">
      <c r="A612" s="105"/>
      <c r="B612" s="105"/>
      <c r="C612" s="105"/>
      <c r="D612" s="105"/>
      <c r="E612" s="105"/>
      <c r="F612" s="105"/>
      <c r="G612" s="105"/>
      <c r="H612" s="105"/>
      <c r="I612" s="105"/>
      <c r="J612" s="105"/>
      <c r="K612" s="105"/>
      <c r="L612" s="105"/>
      <c r="M612" s="105"/>
      <c r="N612" s="105"/>
    </row>
    <row r="613" spans="1:14" x14ac:dyDescent="0.25">
      <c r="A613" s="105"/>
      <c r="B613" s="105"/>
      <c r="C613" s="105"/>
      <c r="D613" s="105"/>
      <c r="E613" s="105"/>
      <c r="F613" s="105"/>
      <c r="G613" s="105"/>
      <c r="H613" s="105"/>
      <c r="I613" s="105"/>
      <c r="J613" s="105"/>
      <c r="K613" s="105"/>
      <c r="L613" s="105"/>
      <c r="M613" s="105"/>
      <c r="N613" s="105"/>
    </row>
    <row r="614" spans="1:14" x14ac:dyDescent="0.25">
      <c r="A614" s="105"/>
      <c r="B614" s="105"/>
      <c r="C614" s="105"/>
      <c r="D614" s="105"/>
      <c r="E614" s="105"/>
      <c r="F614" s="105"/>
      <c r="G614" s="105"/>
      <c r="H614" s="105"/>
      <c r="I614" s="105"/>
      <c r="J614" s="105"/>
      <c r="K614" s="105"/>
      <c r="L614" s="105"/>
      <c r="M614" s="105"/>
      <c r="N614" s="105"/>
    </row>
    <row r="615" spans="1:14" x14ac:dyDescent="0.25">
      <c r="A615" s="105"/>
      <c r="B615" s="105"/>
      <c r="C615" s="105"/>
      <c r="D615" s="105"/>
      <c r="E615" s="105"/>
      <c r="F615" s="105"/>
      <c r="G615" s="105"/>
      <c r="H615" s="105"/>
      <c r="I615" s="105"/>
      <c r="J615" s="105"/>
      <c r="K615" s="105"/>
      <c r="L615" s="105"/>
      <c r="M615" s="105"/>
      <c r="N615" s="105"/>
    </row>
    <row r="616" spans="1:14" x14ac:dyDescent="0.25">
      <c r="A616" s="105"/>
      <c r="B616" s="105"/>
      <c r="C616" s="105"/>
      <c r="D616" s="105"/>
      <c r="E616" s="105"/>
      <c r="F616" s="105"/>
      <c r="G616" s="105"/>
      <c r="H616" s="105"/>
      <c r="I616" s="105"/>
      <c r="J616" s="105"/>
      <c r="K616" s="105"/>
      <c r="L616" s="105"/>
      <c r="M616" s="105"/>
      <c r="N616" s="105"/>
    </row>
    <row r="617" spans="1:14" x14ac:dyDescent="0.25">
      <c r="A617" s="105"/>
      <c r="B617" s="105"/>
      <c r="C617" s="105"/>
      <c r="D617" s="105"/>
      <c r="E617" s="105"/>
      <c r="F617" s="105"/>
      <c r="G617" s="105"/>
      <c r="H617" s="105"/>
      <c r="I617" s="105"/>
      <c r="J617" s="105"/>
      <c r="K617" s="105"/>
      <c r="L617" s="105"/>
      <c r="M617" s="105"/>
      <c r="N617" s="105"/>
    </row>
    <row r="618" spans="1:14" x14ac:dyDescent="0.25">
      <c r="A618" s="105"/>
      <c r="B618" s="105"/>
      <c r="C618" s="105"/>
      <c r="D618" s="105"/>
      <c r="E618" s="105"/>
      <c r="F618" s="105"/>
      <c r="G618" s="105"/>
      <c r="H618" s="105"/>
      <c r="I618" s="105"/>
      <c r="J618" s="105"/>
      <c r="K618" s="105"/>
      <c r="L618" s="105"/>
      <c r="M618" s="105"/>
      <c r="N618" s="105"/>
    </row>
    <row r="619" spans="1:14" x14ac:dyDescent="0.25">
      <c r="A619" s="105"/>
      <c r="B619" s="105"/>
      <c r="C619" s="105"/>
      <c r="D619" s="105"/>
      <c r="E619" s="105"/>
      <c r="F619" s="105"/>
      <c r="G619" s="105"/>
      <c r="H619" s="105"/>
      <c r="I619" s="105"/>
      <c r="J619" s="105"/>
      <c r="K619" s="105"/>
      <c r="L619" s="105"/>
      <c r="M619" s="105"/>
      <c r="N619" s="105"/>
    </row>
    <row r="620" spans="1:14" x14ac:dyDescent="0.25">
      <c r="A620" s="105"/>
      <c r="B620" s="105"/>
      <c r="C620" s="105"/>
      <c r="D620" s="105"/>
      <c r="E620" s="105"/>
      <c r="F620" s="105"/>
      <c r="G620" s="105"/>
      <c r="H620" s="105"/>
      <c r="I620" s="105"/>
      <c r="J620" s="105"/>
      <c r="K620" s="105"/>
      <c r="L620" s="105"/>
      <c r="M620" s="105"/>
      <c r="N620" s="105"/>
    </row>
    <row r="621" spans="1:14" x14ac:dyDescent="0.25">
      <c r="A621" s="105"/>
      <c r="B621" s="105"/>
      <c r="C621" s="105"/>
      <c r="D621" s="105"/>
      <c r="E621" s="105"/>
      <c r="F621" s="105"/>
      <c r="G621" s="105"/>
      <c r="H621" s="105"/>
      <c r="I621" s="105"/>
      <c r="J621" s="105"/>
      <c r="K621" s="105"/>
      <c r="L621" s="105"/>
      <c r="M621" s="105"/>
      <c r="N621" s="105"/>
    </row>
    <row r="622" spans="1:14" x14ac:dyDescent="0.25">
      <c r="A622" s="105"/>
      <c r="B622" s="105"/>
      <c r="C622" s="105"/>
      <c r="D622" s="105"/>
      <c r="E622" s="105"/>
      <c r="F622" s="105"/>
      <c r="G622" s="105"/>
      <c r="H622" s="105"/>
      <c r="I622" s="105"/>
      <c r="J622" s="105"/>
      <c r="K622" s="105"/>
      <c r="L622" s="105"/>
      <c r="M622" s="105"/>
      <c r="N622" s="105"/>
    </row>
    <row r="623" spans="1:14" x14ac:dyDescent="0.25">
      <c r="A623" s="105"/>
      <c r="B623" s="105"/>
      <c r="C623" s="105"/>
      <c r="D623" s="105"/>
      <c r="E623" s="105"/>
      <c r="F623" s="105"/>
      <c r="G623" s="105"/>
      <c r="H623" s="105"/>
      <c r="I623" s="105"/>
      <c r="J623" s="105"/>
      <c r="K623" s="105"/>
      <c r="L623" s="105"/>
      <c r="M623" s="105"/>
      <c r="N623" s="105"/>
    </row>
    <row r="624" spans="1:14" x14ac:dyDescent="0.25">
      <c r="A624" s="105"/>
      <c r="B624" s="105"/>
      <c r="C624" s="105"/>
      <c r="D624" s="105"/>
      <c r="E624" s="105"/>
      <c r="F624" s="105"/>
      <c r="G624" s="105"/>
      <c r="H624" s="105"/>
      <c r="I624" s="105"/>
      <c r="J624" s="105"/>
      <c r="K624" s="105"/>
      <c r="L624" s="105"/>
      <c r="M624" s="105"/>
      <c r="N624" s="105"/>
    </row>
    <row r="625" spans="1:14" x14ac:dyDescent="0.25">
      <c r="A625" s="105"/>
      <c r="B625" s="105"/>
      <c r="C625" s="105"/>
      <c r="D625" s="105"/>
      <c r="E625" s="105"/>
      <c r="F625" s="105"/>
      <c r="G625" s="105"/>
      <c r="H625" s="105"/>
      <c r="I625" s="105"/>
      <c r="J625" s="105"/>
      <c r="K625" s="105"/>
      <c r="L625" s="105"/>
      <c r="M625" s="105"/>
      <c r="N625" s="105"/>
    </row>
    <row r="626" spans="1:14" x14ac:dyDescent="0.25">
      <c r="A626" s="105"/>
      <c r="B626" s="105"/>
      <c r="C626" s="105"/>
      <c r="D626" s="105"/>
      <c r="E626" s="105"/>
      <c r="F626" s="105"/>
      <c r="G626" s="105"/>
      <c r="H626" s="105"/>
      <c r="I626" s="105"/>
      <c r="J626" s="105"/>
      <c r="K626" s="105"/>
      <c r="L626" s="105"/>
      <c r="M626" s="105"/>
      <c r="N626" s="105"/>
    </row>
    <row r="627" spans="1:14" x14ac:dyDescent="0.25">
      <c r="A627" s="105"/>
      <c r="B627" s="105"/>
      <c r="C627" s="105"/>
      <c r="D627" s="105"/>
      <c r="E627" s="105"/>
      <c r="F627" s="105"/>
      <c r="G627" s="105"/>
      <c r="H627" s="105"/>
      <c r="I627" s="105"/>
      <c r="J627" s="105"/>
      <c r="K627" s="105"/>
      <c r="L627" s="105"/>
      <c r="M627" s="105"/>
      <c r="N627" s="105"/>
    </row>
    <row r="628" spans="1:14" x14ac:dyDescent="0.25">
      <c r="A628" s="105"/>
      <c r="B628" s="105"/>
      <c r="C628" s="105"/>
      <c r="D628" s="105"/>
      <c r="E628" s="105"/>
      <c r="F628" s="105"/>
      <c r="G628" s="105"/>
      <c r="H628" s="105"/>
      <c r="I628" s="105"/>
      <c r="J628" s="105"/>
      <c r="K628" s="105"/>
      <c r="L628" s="105"/>
      <c r="M628" s="105"/>
      <c r="N628" s="105"/>
    </row>
    <row r="629" spans="1:14" x14ac:dyDescent="0.25">
      <c r="A629" s="105"/>
      <c r="B629" s="105"/>
      <c r="C629" s="105"/>
      <c r="D629" s="105"/>
      <c r="E629" s="105"/>
      <c r="F629" s="105"/>
      <c r="G629" s="105"/>
      <c r="H629" s="105"/>
      <c r="I629" s="105"/>
      <c r="J629" s="105"/>
      <c r="K629" s="105"/>
      <c r="L629" s="105"/>
      <c r="M629" s="105"/>
      <c r="N629" s="105"/>
    </row>
    <row r="630" spans="1:14" x14ac:dyDescent="0.25">
      <c r="A630" s="105"/>
      <c r="B630" s="105"/>
      <c r="C630" s="105"/>
      <c r="D630" s="105"/>
      <c r="E630" s="105"/>
      <c r="F630" s="105"/>
      <c r="G630" s="105"/>
      <c r="H630" s="105"/>
      <c r="I630" s="105"/>
      <c r="J630" s="105"/>
      <c r="K630" s="105"/>
      <c r="L630" s="105"/>
      <c r="M630" s="105"/>
      <c r="N630" s="105"/>
    </row>
    <row r="631" spans="1:14" x14ac:dyDescent="0.25">
      <c r="A631" s="105"/>
      <c r="B631" s="105"/>
      <c r="C631" s="105"/>
      <c r="D631" s="105"/>
      <c r="E631" s="105"/>
      <c r="F631" s="105"/>
      <c r="G631" s="105"/>
      <c r="H631" s="105"/>
      <c r="I631" s="105"/>
      <c r="J631" s="105"/>
      <c r="K631" s="105"/>
      <c r="L631" s="105"/>
      <c r="M631" s="105"/>
      <c r="N631" s="105"/>
    </row>
    <row r="632" spans="1:14" x14ac:dyDescent="0.25">
      <c r="A632" s="105"/>
      <c r="B632" s="105"/>
      <c r="C632" s="105"/>
      <c r="D632" s="105"/>
      <c r="E632" s="105"/>
      <c r="F632" s="105"/>
      <c r="G632" s="105"/>
      <c r="H632" s="105"/>
      <c r="I632" s="105"/>
      <c r="J632" s="105"/>
      <c r="K632" s="105"/>
      <c r="L632" s="105"/>
      <c r="M632" s="105"/>
      <c r="N632" s="105"/>
    </row>
    <row r="633" spans="1:14" x14ac:dyDescent="0.25">
      <c r="A633" s="105"/>
      <c r="B633" s="105"/>
      <c r="C633" s="105"/>
      <c r="D633" s="105"/>
      <c r="E633" s="105"/>
      <c r="F633" s="105"/>
      <c r="G633" s="105"/>
      <c r="H633" s="105"/>
      <c r="I633" s="105"/>
      <c r="J633" s="105"/>
      <c r="K633" s="105"/>
      <c r="L633" s="105"/>
      <c r="M633" s="105"/>
      <c r="N633" s="105"/>
    </row>
    <row r="634" spans="1:14" x14ac:dyDescent="0.25">
      <c r="A634" s="105"/>
      <c r="B634" s="105"/>
      <c r="C634" s="105"/>
      <c r="D634" s="105"/>
      <c r="E634" s="105"/>
      <c r="F634" s="105"/>
      <c r="G634" s="105"/>
      <c r="H634" s="105"/>
      <c r="I634" s="105"/>
      <c r="J634" s="105"/>
      <c r="K634" s="105"/>
      <c r="L634" s="105"/>
      <c r="M634" s="105"/>
      <c r="N634" s="105"/>
    </row>
    <row r="635" spans="1:14" x14ac:dyDescent="0.25">
      <c r="A635" s="105"/>
      <c r="B635" s="105"/>
      <c r="C635" s="105"/>
      <c r="D635" s="105"/>
      <c r="E635" s="105"/>
      <c r="F635" s="105"/>
      <c r="G635" s="105"/>
      <c r="H635" s="105"/>
      <c r="I635" s="105"/>
      <c r="J635" s="105"/>
      <c r="K635" s="105"/>
      <c r="L635" s="105"/>
      <c r="M635" s="105"/>
      <c r="N635" s="105"/>
    </row>
    <row r="636" spans="1:14" x14ac:dyDescent="0.25">
      <c r="A636" s="105"/>
      <c r="B636" s="105"/>
      <c r="C636" s="105"/>
      <c r="D636" s="105"/>
      <c r="E636" s="105"/>
      <c r="F636" s="105"/>
      <c r="G636" s="105"/>
      <c r="H636" s="105"/>
      <c r="I636" s="105"/>
      <c r="J636" s="105"/>
      <c r="K636" s="105"/>
      <c r="L636" s="105"/>
      <c r="M636" s="105"/>
      <c r="N636" s="105"/>
    </row>
    <row r="637" spans="1:14" x14ac:dyDescent="0.25">
      <c r="A637" s="105"/>
      <c r="B637" s="105"/>
      <c r="C637" s="105"/>
      <c r="D637" s="105"/>
      <c r="E637" s="105"/>
      <c r="F637" s="105"/>
      <c r="G637" s="105"/>
      <c r="H637" s="105"/>
      <c r="I637" s="105"/>
      <c r="J637" s="105"/>
      <c r="K637" s="105"/>
      <c r="L637" s="105"/>
      <c r="M637" s="105"/>
      <c r="N637" s="105"/>
    </row>
    <row r="638" spans="1:14" x14ac:dyDescent="0.25">
      <c r="A638" s="105"/>
      <c r="B638" s="105"/>
      <c r="C638" s="105"/>
      <c r="D638" s="105"/>
      <c r="E638" s="105"/>
      <c r="F638" s="105"/>
      <c r="G638" s="105"/>
      <c r="H638" s="105"/>
      <c r="I638" s="105"/>
      <c r="J638" s="105"/>
      <c r="K638" s="105"/>
      <c r="L638" s="105"/>
      <c r="M638" s="105"/>
      <c r="N638" s="105"/>
    </row>
    <row r="639" spans="1:14" x14ac:dyDescent="0.25">
      <c r="A639" s="105"/>
      <c r="B639" s="105"/>
      <c r="C639" s="105"/>
      <c r="D639" s="105"/>
      <c r="E639" s="105"/>
      <c r="F639" s="105"/>
      <c r="G639" s="105"/>
      <c r="H639" s="105"/>
      <c r="I639" s="105"/>
      <c r="J639" s="105"/>
      <c r="K639" s="105"/>
      <c r="L639" s="105"/>
      <c r="M639" s="105"/>
      <c r="N639" s="105"/>
    </row>
    <row r="640" spans="1:14" x14ac:dyDescent="0.25">
      <c r="A640" s="105"/>
      <c r="B640" s="105"/>
      <c r="C640" s="105"/>
      <c r="D640" s="105"/>
      <c r="E640" s="105"/>
      <c r="F640" s="105"/>
      <c r="G640" s="105"/>
      <c r="H640" s="105"/>
      <c r="I640" s="105"/>
      <c r="J640" s="105"/>
      <c r="K640" s="105"/>
      <c r="L640" s="105"/>
      <c r="M640" s="105"/>
      <c r="N640" s="105"/>
    </row>
    <row r="641" spans="1:14" x14ac:dyDescent="0.25">
      <c r="A641" s="105"/>
      <c r="B641" s="105"/>
      <c r="C641" s="105"/>
      <c r="D641" s="105"/>
      <c r="E641" s="105"/>
      <c r="F641" s="105"/>
      <c r="G641" s="105"/>
      <c r="H641" s="105"/>
      <c r="I641" s="105"/>
      <c r="J641" s="105"/>
      <c r="K641" s="105"/>
      <c r="L641" s="105"/>
      <c r="M641" s="105"/>
      <c r="N641" s="105"/>
    </row>
    <row r="642" spans="1:14" x14ac:dyDescent="0.25">
      <c r="A642" s="105"/>
      <c r="B642" s="105"/>
      <c r="C642" s="105"/>
      <c r="D642" s="105"/>
      <c r="E642" s="105"/>
      <c r="F642" s="105"/>
      <c r="G642" s="105"/>
      <c r="H642" s="105"/>
      <c r="I642" s="105"/>
      <c r="J642" s="105"/>
      <c r="K642" s="105"/>
      <c r="L642" s="105"/>
      <c r="M642" s="105"/>
      <c r="N642" s="105"/>
    </row>
    <row r="643" spans="1:14" x14ac:dyDescent="0.25">
      <c r="A643" s="105"/>
      <c r="B643" s="105"/>
      <c r="C643" s="105"/>
      <c r="D643" s="105"/>
      <c r="E643" s="105"/>
      <c r="F643" s="105"/>
      <c r="G643" s="105"/>
      <c r="H643" s="105"/>
      <c r="I643" s="105"/>
      <c r="J643" s="105"/>
      <c r="K643" s="105"/>
      <c r="L643" s="105"/>
      <c r="M643" s="105"/>
      <c r="N643" s="105"/>
    </row>
    <row r="644" spans="1:14" x14ac:dyDescent="0.25">
      <c r="A644" s="105"/>
      <c r="B644" s="105"/>
      <c r="C644" s="105"/>
      <c r="D644" s="105"/>
      <c r="E644" s="105"/>
      <c r="F644" s="105"/>
      <c r="G644" s="105"/>
      <c r="H644" s="105"/>
      <c r="I644" s="105"/>
      <c r="J644" s="105"/>
      <c r="K644" s="105"/>
      <c r="L644" s="105"/>
      <c r="M644" s="105"/>
      <c r="N644" s="105"/>
    </row>
    <row r="645" spans="1:14" x14ac:dyDescent="0.25">
      <c r="A645" s="105"/>
      <c r="B645" s="105"/>
      <c r="C645" s="105"/>
      <c r="D645" s="105"/>
      <c r="E645" s="105"/>
      <c r="F645" s="105"/>
      <c r="G645" s="105"/>
      <c r="H645" s="105"/>
      <c r="I645" s="105"/>
      <c r="J645" s="105"/>
      <c r="K645" s="105"/>
      <c r="L645" s="105"/>
      <c r="M645" s="105"/>
      <c r="N645" s="105"/>
    </row>
    <row r="646" spans="1:14" x14ac:dyDescent="0.25">
      <c r="A646" s="105"/>
      <c r="B646" s="105"/>
      <c r="C646" s="105"/>
      <c r="D646" s="105"/>
      <c r="E646" s="105"/>
      <c r="F646" s="105"/>
      <c r="G646" s="105"/>
      <c r="H646" s="105"/>
      <c r="I646" s="105"/>
      <c r="J646" s="105"/>
      <c r="K646" s="105"/>
      <c r="L646" s="105"/>
      <c r="M646" s="105"/>
      <c r="N646" s="105"/>
    </row>
    <row r="647" spans="1:14" x14ac:dyDescent="0.25">
      <c r="A647" s="105"/>
      <c r="B647" s="105"/>
      <c r="C647" s="105"/>
      <c r="D647" s="105"/>
      <c r="E647" s="105"/>
      <c r="F647" s="105"/>
      <c r="G647" s="105"/>
      <c r="H647" s="105"/>
      <c r="I647" s="105"/>
      <c r="J647" s="105"/>
      <c r="K647" s="105"/>
      <c r="L647" s="105"/>
      <c r="M647" s="105"/>
      <c r="N647" s="105"/>
    </row>
    <row r="648" spans="1:14" x14ac:dyDescent="0.25">
      <c r="A648" s="105"/>
      <c r="B648" s="105"/>
      <c r="C648" s="105"/>
      <c r="D648" s="105"/>
      <c r="E648" s="105"/>
      <c r="F648" s="105"/>
      <c r="G648" s="105"/>
      <c r="H648" s="105"/>
      <c r="I648" s="105"/>
      <c r="J648" s="105"/>
      <c r="K648" s="105"/>
      <c r="L648" s="105"/>
      <c r="M648" s="105"/>
      <c r="N648" s="105"/>
    </row>
    <row r="649" spans="1:14" x14ac:dyDescent="0.25">
      <c r="A649" s="105"/>
      <c r="B649" s="105"/>
      <c r="C649" s="105"/>
      <c r="D649" s="105"/>
      <c r="E649" s="105"/>
      <c r="F649" s="105"/>
      <c r="G649" s="105"/>
      <c r="H649" s="105"/>
      <c r="I649" s="105"/>
      <c r="J649" s="105"/>
      <c r="K649" s="105"/>
      <c r="L649" s="105"/>
      <c r="M649" s="105"/>
      <c r="N649" s="105"/>
    </row>
    <row r="650" spans="1:14" x14ac:dyDescent="0.25">
      <c r="A650" s="105"/>
      <c r="B650" s="105"/>
      <c r="C650" s="105"/>
      <c r="D650" s="105"/>
      <c r="E650" s="105"/>
      <c r="F650" s="105"/>
      <c r="G650" s="105"/>
      <c r="H650" s="105"/>
      <c r="I650" s="105"/>
      <c r="J650" s="105"/>
      <c r="K650" s="105"/>
      <c r="L650" s="105"/>
      <c r="M650" s="105"/>
      <c r="N650" s="105"/>
    </row>
    <row r="651" spans="1:14" x14ac:dyDescent="0.25">
      <c r="A651" s="105"/>
      <c r="B651" s="105"/>
      <c r="C651" s="105"/>
      <c r="D651" s="105"/>
      <c r="E651" s="105"/>
      <c r="F651" s="105"/>
      <c r="G651" s="105"/>
      <c r="H651" s="105"/>
      <c r="I651" s="105"/>
      <c r="J651" s="105"/>
      <c r="K651" s="105"/>
      <c r="L651" s="105"/>
      <c r="M651" s="105"/>
      <c r="N651" s="105"/>
    </row>
    <row r="652" spans="1:14" x14ac:dyDescent="0.25">
      <c r="A652" s="105"/>
      <c r="B652" s="105"/>
      <c r="C652" s="105"/>
      <c r="D652" s="105"/>
      <c r="E652" s="105"/>
      <c r="F652" s="105"/>
      <c r="G652" s="105"/>
      <c r="H652" s="105"/>
      <c r="I652" s="105"/>
      <c r="J652" s="105"/>
      <c r="K652" s="105"/>
      <c r="L652" s="105"/>
      <c r="M652" s="105"/>
      <c r="N652" s="105"/>
    </row>
    <row r="653" spans="1:14" x14ac:dyDescent="0.25">
      <c r="A653" s="105"/>
      <c r="B653" s="105"/>
      <c r="C653" s="105"/>
      <c r="D653" s="105"/>
      <c r="E653" s="105"/>
      <c r="F653" s="105"/>
      <c r="G653" s="105"/>
      <c r="H653" s="105"/>
      <c r="I653" s="105"/>
      <c r="J653" s="105"/>
      <c r="K653" s="105"/>
      <c r="L653" s="105"/>
      <c r="M653" s="105"/>
      <c r="N653" s="105"/>
    </row>
    <row r="654" spans="1:14" x14ac:dyDescent="0.25">
      <c r="A654" s="105"/>
      <c r="B654" s="105"/>
      <c r="C654" s="105"/>
      <c r="D654" s="105"/>
      <c r="E654" s="105"/>
      <c r="F654" s="105"/>
      <c r="G654" s="105"/>
      <c r="H654" s="105"/>
      <c r="I654" s="105"/>
      <c r="J654" s="105"/>
      <c r="K654" s="105"/>
      <c r="L654" s="105"/>
      <c r="M654" s="105"/>
      <c r="N654" s="105"/>
    </row>
    <row r="655" spans="1:14" x14ac:dyDescent="0.25">
      <c r="A655" s="105"/>
      <c r="B655" s="105"/>
      <c r="C655" s="105"/>
      <c r="D655" s="105"/>
      <c r="E655" s="105"/>
      <c r="F655" s="105"/>
      <c r="G655" s="105"/>
      <c r="H655" s="105"/>
      <c r="I655" s="105"/>
      <c r="J655" s="105"/>
      <c r="K655" s="105"/>
      <c r="L655" s="105"/>
      <c r="M655" s="105"/>
      <c r="N655" s="105"/>
    </row>
    <row r="656" spans="1:14" x14ac:dyDescent="0.25">
      <c r="A656" s="105"/>
      <c r="B656" s="105"/>
      <c r="C656" s="105"/>
      <c r="D656" s="105"/>
      <c r="E656" s="105"/>
      <c r="F656" s="105"/>
      <c r="G656" s="105"/>
      <c r="H656" s="105"/>
      <c r="I656" s="105"/>
      <c r="J656" s="105"/>
      <c r="K656" s="105"/>
      <c r="L656" s="105"/>
      <c r="M656" s="105"/>
      <c r="N656" s="105"/>
    </row>
    <row r="657" spans="1:14" x14ac:dyDescent="0.25">
      <c r="A657" s="105"/>
      <c r="B657" s="105"/>
      <c r="C657" s="105"/>
      <c r="D657" s="105"/>
      <c r="E657" s="105"/>
      <c r="F657" s="105"/>
      <c r="G657" s="105"/>
      <c r="H657" s="105"/>
      <c r="I657" s="105"/>
      <c r="J657" s="105"/>
      <c r="K657" s="105"/>
      <c r="L657" s="105"/>
      <c r="M657" s="105"/>
      <c r="N657" s="105"/>
    </row>
    <row r="658" spans="1:14" x14ac:dyDescent="0.25">
      <c r="A658" s="105"/>
      <c r="B658" s="105"/>
      <c r="C658" s="105"/>
      <c r="D658" s="105"/>
      <c r="E658" s="105"/>
      <c r="F658" s="105"/>
      <c r="G658" s="105"/>
      <c r="H658" s="105"/>
      <c r="I658" s="105"/>
      <c r="J658" s="105"/>
      <c r="K658" s="105"/>
      <c r="L658" s="105"/>
      <c r="M658" s="105"/>
      <c r="N658" s="105"/>
    </row>
    <row r="659" spans="1:14" x14ac:dyDescent="0.25">
      <c r="A659" s="105"/>
      <c r="B659" s="105"/>
      <c r="C659" s="105"/>
      <c r="D659" s="105"/>
      <c r="E659" s="105"/>
      <c r="F659" s="105"/>
      <c r="G659" s="105"/>
      <c r="H659" s="105"/>
      <c r="I659" s="105"/>
      <c r="J659" s="105"/>
      <c r="K659" s="105"/>
      <c r="L659" s="105"/>
      <c r="M659" s="105"/>
      <c r="N659" s="105"/>
    </row>
    <row r="660" spans="1:14" x14ac:dyDescent="0.25">
      <c r="A660" s="105"/>
      <c r="B660" s="105"/>
      <c r="C660" s="105"/>
      <c r="D660" s="105"/>
      <c r="E660" s="105"/>
      <c r="F660" s="105"/>
      <c r="G660" s="105"/>
      <c r="H660" s="105"/>
      <c r="I660" s="105"/>
      <c r="J660" s="105"/>
      <c r="K660" s="105"/>
      <c r="L660" s="105"/>
      <c r="M660" s="105"/>
      <c r="N660" s="105"/>
    </row>
    <row r="661" spans="1:14" x14ac:dyDescent="0.25">
      <c r="A661" s="105"/>
      <c r="B661" s="105"/>
      <c r="C661" s="105"/>
      <c r="D661" s="105"/>
      <c r="E661" s="105"/>
      <c r="F661" s="105"/>
      <c r="G661" s="105"/>
      <c r="H661" s="105"/>
      <c r="I661" s="105"/>
      <c r="J661" s="105"/>
      <c r="K661" s="105"/>
      <c r="L661" s="105"/>
      <c r="M661" s="105"/>
      <c r="N661" s="105"/>
    </row>
    <row r="662" spans="1:14" x14ac:dyDescent="0.25">
      <c r="A662" s="105"/>
      <c r="B662" s="105"/>
      <c r="C662" s="105"/>
      <c r="D662" s="105"/>
      <c r="E662" s="105"/>
      <c r="F662" s="105"/>
      <c r="G662" s="105"/>
      <c r="H662" s="105"/>
      <c r="I662" s="105"/>
      <c r="J662" s="105"/>
      <c r="K662" s="105"/>
      <c r="L662" s="105"/>
      <c r="M662" s="105"/>
      <c r="N662" s="105"/>
    </row>
    <row r="663" spans="1:14" x14ac:dyDescent="0.25">
      <c r="A663" s="105"/>
      <c r="B663" s="105"/>
      <c r="C663" s="105"/>
      <c r="D663" s="105"/>
      <c r="E663" s="105"/>
      <c r="F663" s="105"/>
      <c r="G663" s="105"/>
      <c r="H663" s="105"/>
      <c r="I663" s="105"/>
      <c r="J663" s="105"/>
      <c r="K663" s="105"/>
      <c r="L663" s="105"/>
      <c r="M663" s="105"/>
      <c r="N663" s="105"/>
    </row>
    <row r="664" spans="1:14" x14ac:dyDescent="0.25">
      <c r="A664" s="105"/>
      <c r="B664" s="105"/>
      <c r="C664" s="105"/>
      <c r="D664" s="105"/>
      <c r="E664" s="105"/>
      <c r="F664" s="105"/>
      <c r="G664" s="105"/>
      <c r="H664" s="105"/>
      <c r="I664" s="105"/>
      <c r="J664" s="105"/>
      <c r="K664" s="105"/>
      <c r="L664" s="105"/>
      <c r="M664" s="105"/>
      <c r="N664" s="105"/>
    </row>
    <row r="665" spans="1:14" x14ac:dyDescent="0.25">
      <c r="A665" s="105"/>
      <c r="B665" s="105"/>
      <c r="C665" s="105"/>
      <c r="D665" s="105"/>
      <c r="E665" s="105"/>
      <c r="F665" s="105"/>
      <c r="G665" s="105"/>
      <c r="H665" s="105"/>
      <c r="I665" s="105"/>
      <c r="J665" s="105"/>
      <c r="K665" s="105"/>
      <c r="L665" s="105"/>
      <c r="M665" s="105"/>
      <c r="N665" s="105"/>
    </row>
    <row r="666" spans="1:14" x14ac:dyDescent="0.25">
      <c r="A666" s="105"/>
      <c r="B666" s="105"/>
      <c r="C666" s="105"/>
      <c r="D666" s="105"/>
      <c r="E666" s="105"/>
      <c r="F666" s="105"/>
      <c r="G666" s="105"/>
      <c r="H666" s="105"/>
      <c r="I666" s="105"/>
      <c r="J666" s="105"/>
      <c r="K666" s="105"/>
      <c r="L666" s="105"/>
      <c r="M666" s="105"/>
      <c r="N666" s="105"/>
    </row>
    <row r="667" spans="1:14" x14ac:dyDescent="0.25">
      <c r="A667" s="105"/>
      <c r="B667" s="105"/>
      <c r="C667" s="105"/>
      <c r="D667" s="105"/>
      <c r="E667" s="105"/>
      <c r="F667" s="105"/>
      <c r="G667" s="105"/>
      <c r="H667" s="105"/>
      <c r="I667" s="105"/>
      <c r="J667" s="105"/>
      <c r="K667" s="105"/>
      <c r="L667" s="105"/>
      <c r="M667" s="105"/>
      <c r="N667" s="105"/>
    </row>
    <row r="668" spans="1:14" x14ac:dyDescent="0.25">
      <c r="A668" s="105"/>
      <c r="B668" s="105"/>
      <c r="C668" s="105"/>
      <c r="D668" s="105"/>
      <c r="E668" s="105"/>
      <c r="F668" s="105"/>
      <c r="G668" s="105"/>
      <c r="H668" s="105"/>
      <c r="I668" s="105"/>
      <c r="J668" s="105"/>
      <c r="K668" s="105"/>
      <c r="L668" s="105"/>
      <c r="M668" s="105"/>
      <c r="N668" s="105"/>
    </row>
    <row r="669" spans="1:14" x14ac:dyDescent="0.25">
      <c r="A669" s="105"/>
      <c r="B669" s="105"/>
      <c r="C669" s="105"/>
      <c r="D669" s="105"/>
      <c r="E669" s="105"/>
      <c r="F669" s="105"/>
      <c r="G669" s="105"/>
      <c r="H669" s="105"/>
      <c r="I669" s="105"/>
      <c r="J669" s="105"/>
      <c r="K669" s="105"/>
      <c r="L669" s="105"/>
      <c r="M669" s="105"/>
      <c r="N669" s="105"/>
    </row>
    <row r="670" spans="1:14" x14ac:dyDescent="0.25">
      <c r="A670" s="105"/>
      <c r="B670" s="105"/>
      <c r="C670" s="105"/>
      <c r="D670" s="105"/>
      <c r="E670" s="105"/>
      <c r="F670" s="105"/>
      <c r="G670" s="105"/>
      <c r="H670" s="105"/>
      <c r="I670" s="105"/>
      <c r="J670" s="105"/>
      <c r="K670" s="105"/>
      <c r="L670" s="105"/>
      <c r="M670" s="105"/>
      <c r="N670" s="105"/>
    </row>
    <row r="671" spans="1:14" x14ac:dyDescent="0.25">
      <c r="A671" s="105"/>
      <c r="B671" s="105"/>
      <c r="C671" s="105"/>
      <c r="D671" s="105"/>
      <c r="E671" s="105"/>
      <c r="F671" s="105"/>
      <c r="G671" s="105"/>
      <c r="H671" s="105"/>
      <c r="I671" s="105"/>
      <c r="J671" s="105"/>
      <c r="K671" s="105"/>
      <c r="L671" s="105"/>
      <c r="M671" s="105"/>
      <c r="N671" s="105"/>
    </row>
    <row r="672" spans="1:14" x14ac:dyDescent="0.25">
      <c r="A672" s="105"/>
      <c r="B672" s="105"/>
      <c r="C672" s="105"/>
      <c r="D672" s="105"/>
      <c r="E672" s="105"/>
      <c r="F672" s="105"/>
      <c r="G672" s="105"/>
      <c r="H672" s="105"/>
      <c r="I672" s="105"/>
      <c r="J672" s="105"/>
      <c r="K672" s="105"/>
      <c r="L672" s="105"/>
      <c r="M672" s="105"/>
      <c r="N672" s="105"/>
    </row>
    <row r="673" spans="1:14" x14ac:dyDescent="0.25">
      <c r="A673" s="105"/>
      <c r="B673" s="105"/>
      <c r="C673" s="105"/>
      <c r="D673" s="105"/>
      <c r="E673" s="105"/>
      <c r="F673" s="105"/>
      <c r="G673" s="105"/>
      <c r="H673" s="105"/>
      <c r="I673" s="105"/>
      <c r="J673" s="105"/>
      <c r="K673" s="105"/>
      <c r="L673" s="105"/>
      <c r="M673" s="105"/>
      <c r="N673" s="105"/>
    </row>
    <row r="674" spans="1:14" x14ac:dyDescent="0.25">
      <c r="A674" s="105"/>
      <c r="B674" s="105"/>
      <c r="C674" s="105"/>
      <c r="D674" s="105"/>
      <c r="E674" s="105"/>
      <c r="F674" s="105"/>
      <c r="G674" s="105"/>
      <c r="H674" s="105"/>
      <c r="I674" s="105"/>
      <c r="J674" s="105"/>
      <c r="K674" s="105"/>
      <c r="L674" s="105"/>
      <c r="M674" s="105"/>
      <c r="N674" s="105"/>
    </row>
    <row r="675" spans="1:14" x14ac:dyDescent="0.25">
      <c r="A675" s="105"/>
      <c r="B675" s="105"/>
      <c r="C675" s="105"/>
      <c r="D675" s="105"/>
      <c r="E675" s="105"/>
      <c r="F675" s="105"/>
      <c r="G675" s="105"/>
      <c r="H675" s="105"/>
      <c r="I675" s="105"/>
      <c r="J675" s="105"/>
      <c r="K675" s="105"/>
      <c r="L675" s="105"/>
      <c r="M675" s="105"/>
      <c r="N675" s="105"/>
    </row>
    <row r="676" spans="1:14" x14ac:dyDescent="0.25">
      <c r="A676" s="105"/>
      <c r="B676" s="105"/>
      <c r="C676" s="105"/>
      <c r="D676" s="105"/>
      <c r="E676" s="105"/>
      <c r="F676" s="105"/>
      <c r="G676" s="105"/>
      <c r="H676" s="105"/>
      <c r="I676" s="105"/>
      <c r="J676" s="105"/>
      <c r="K676" s="105"/>
      <c r="L676" s="105"/>
      <c r="M676" s="105"/>
      <c r="N676" s="105"/>
    </row>
    <row r="677" spans="1:14" x14ac:dyDescent="0.25">
      <c r="A677" s="105"/>
      <c r="B677" s="105"/>
      <c r="C677" s="105"/>
      <c r="D677" s="105"/>
      <c r="E677" s="105"/>
      <c r="F677" s="105"/>
      <c r="G677" s="105"/>
      <c r="H677" s="105"/>
      <c r="I677" s="105"/>
      <c r="J677" s="105"/>
      <c r="K677" s="105"/>
      <c r="L677" s="105"/>
      <c r="M677" s="105"/>
      <c r="N677" s="105"/>
    </row>
    <row r="678" spans="1:14" x14ac:dyDescent="0.25">
      <c r="A678" s="105"/>
      <c r="B678" s="105"/>
      <c r="C678" s="105"/>
      <c r="D678" s="105"/>
      <c r="E678" s="105"/>
      <c r="F678" s="105"/>
      <c r="G678" s="105"/>
      <c r="H678" s="105"/>
      <c r="I678" s="105"/>
      <c r="J678" s="105"/>
      <c r="K678" s="105"/>
      <c r="L678" s="105"/>
      <c r="M678" s="105"/>
      <c r="N678" s="105"/>
    </row>
    <row r="679" spans="1:14" x14ac:dyDescent="0.25">
      <c r="A679" s="105"/>
      <c r="B679" s="105"/>
      <c r="C679" s="105"/>
      <c r="D679" s="105"/>
      <c r="E679" s="105"/>
      <c r="F679" s="105"/>
      <c r="G679" s="105"/>
      <c r="H679" s="105"/>
      <c r="I679" s="105"/>
      <c r="J679" s="105"/>
      <c r="K679" s="105"/>
      <c r="L679" s="105"/>
      <c r="M679" s="105"/>
      <c r="N679" s="105"/>
    </row>
    <row r="680" spans="1:14" x14ac:dyDescent="0.25">
      <c r="A680" s="105"/>
      <c r="B680" s="105"/>
      <c r="C680" s="105"/>
      <c r="D680" s="105"/>
      <c r="E680" s="105"/>
      <c r="F680" s="105"/>
      <c r="G680" s="105"/>
      <c r="H680" s="105"/>
      <c r="I680" s="105"/>
      <c r="J680" s="105"/>
      <c r="K680" s="105"/>
      <c r="L680" s="105"/>
      <c r="M680" s="105"/>
      <c r="N680" s="105"/>
    </row>
    <row r="681" spans="1:14" x14ac:dyDescent="0.25">
      <c r="A681" s="105"/>
      <c r="B681" s="105"/>
      <c r="C681" s="105"/>
      <c r="D681" s="105"/>
      <c r="E681" s="105"/>
      <c r="F681" s="105"/>
      <c r="G681" s="105"/>
      <c r="H681" s="105"/>
      <c r="I681" s="105"/>
      <c r="J681" s="105"/>
      <c r="K681" s="105"/>
      <c r="L681" s="105"/>
      <c r="M681" s="105"/>
      <c r="N681" s="105"/>
    </row>
    <row r="682" spans="1:14" x14ac:dyDescent="0.25">
      <c r="A682" s="105"/>
      <c r="B682" s="105"/>
      <c r="C682" s="105"/>
      <c r="D682" s="105"/>
      <c r="E682" s="105"/>
      <c r="F682" s="105"/>
      <c r="G682" s="105"/>
      <c r="H682" s="105"/>
      <c r="I682" s="105"/>
      <c r="J682" s="105"/>
      <c r="K682" s="105"/>
      <c r="L682" s="105"/>
      <c r="M682" s="105"/>
      <c r="N682" s="105"/>
    </row>
    <row r="683" spans="1:14" x14ac:dyDescent="0.25">
      <c r="A683" s="105"/>
      <c r="B683" s="105"/>
      <c r="C683" s="105"/>
      <c r="D683" s="105"/>
      <c r="E683" s="105"/>
      <c r="F683" s="105"/>
      <c r="G683" s="105"/>
      <c r="H683" s="105"/>
      <c r="I683" s="105"/>
      <c r="J683" s="105"/>
      <c r="K683" s="105"/>
      <c r="L683" s="105"/>
      <c r="M683" s="105"/>
      <c r="N683" s="105"/>
    </row>
    <row r="684" spans="1:14" x14ac:dyDescent="0.25">
      <c r="A684" s="105"/>
      <c r="B684" s="105"/>
      <c r="C684" s="105"/>
      <c r="D684" s="105"/>
      <c r="E684" s="105"/>
      <c r="F684" s="105"/>
      <c r="G684" s="105"/>
      <c r="H684" s="105"/>
      <c r="I684" s="105"/>
      <c r="J684" s="105"/>
      <c r="K684" s="105"/>
      <c r="L684" s="105"/>
      <c r="M684" s="105"/>
      <c r="N684" s="105"/>
    </row>
    <row r="685" spans="1:14" x14ac:dyDescent="0.25">
      <c r="A685" s="105"/>
      <c r="B685" s="105"/>
      <c r="C685" s="105"/>
      <c r="D685" s="105"/>
      <c r="E685" s="105"/>
      <c r="F685" s="105"/>
      <c r="G685" s="105"/>
      <c r="H685" s="105"/>
      <c r="I685" s="105"/>
      <c r="J685" s="105"/>
      <c r="K685" s="105"/>
      <c r="L685" s="105"/>
      <c r="M685" s="105"/>
      <c r="N685" s="105"/>
    </row>
    <row r="686" spans="1:14" x14ac:dyDescent="0.25">
      <c r="A686" s="105"/>
      <c r="B686" s="105"/>
      <c r="C686" s="105"/>
      <c r="D686" s="105"/>
      <c r="E686" s="105"/>
      <c r="F686" s="105"/>
      <c r="G686" s="105"/>
      <c r="H686" s="105"/>
      <c r="I686" s="105"/>
      <c r="J686" s="105"/>
      <c r="K686" s="105"/>
      <c r="L686" s="105"/>
      <c r="M686" s="105"/>
      <c r="N686" s="105"/>
    </row>
    <row r="687" spans="1:14" x14ac:dyDescent="0.25">
      <c r="A687" s="105"/>
      <c r="B687" s="105"/>
      <c r="C687" s="105"/>
      <c r="D687" s="105"/>
      <c r="E687" s="105"/>
      <c r="F687" s="105"/>
      <c r="G687" s="105"/>
      <c r="H687" s="105"/>
      <c r="I687" s="105"/>
      <c r="J687" s="105"/>
      <c r="K687" s="105"/>
      <c r="L687" s="105"/>
      <c r="M687" s="105"/>
      <c r="N687" s="105"/>
    </row>
    <row r="688" spans="1:14" x14ac:dyDescent="0.25">
      <c r="A688" s="105"/>
      <c r="B688" s="105"/>
      <c r="C688" s="105"/>
      <c r="D688" s="105"/>
      <c r="E688" s="105"/>
      <c r="F688" s="105"/>
      <c r="G688" s="105"/>
      <c r="H688" s="105"/>
      <c r="I688" s="105"/>
      <c r="J688" s="105"/>
      <c r="K688" s="105"/>
      <c r="L688" s="105"/>
      <c r="M688" s="105"/>
      <c r="N688" s="105"/>
    </row>
    <row r="689" spans="1:14" x14ac:dyDescent="0.25">
      <c r="A689" s="105"/>
      <c r="B689" s="105"/>
      <c r="C689" s="105"/>
      <c r="D689" s="105"/>
      <c r="E689" s="105"/>
      <c r="F689" s="105"/>
      <c r="G689" s="105"/>
      <c r="H689" s="105"/>
      <c r="I689" s="105"/>
      <c r="J689" s="105"/>
      <c r="K689" s="105"/>
      <c r="L689" s="105"/>
      <c r="M689" s="105"/>
      <c r="N689" s="105"/>
    </row>
    <row r="690" spans="1:14" x14ac:dyDescent="0.25">
      <c r="A690" s="105"/>
      <c r="B690" s="105"/>
      <c r="C690" s="105"/>
      <c r="D690" s="105"/>
      <c r="E690" s="105"/>
      <c r="F690" s="105"/>
      <c r="G690" s="105"/>
      <c r="H690" s="105"/>
      <c r="I690" s="105"/>
      <c r="J690" s="105"/>
      <c r="K690" s="105"/>
      <c r="L690" s="105"/>
      <c r="M690" s="105"/>
      <c r="N690" s="105"/>
    </row>
    <row r="691" spans="1:14" x14ac:dyDescent="0.25">
      <c r="A691" s="105"/>
      <c r="B691" s="105"/>
      <c r="C691" s="105"/>
      <c r="D691" s="105"/>
      <c r="E691" s="105"/>
      <c r="F691" s="105"/>
      <c r="G691" s="105"/>
      <c r="H691" s="105"/>
      <c r="I691" s="105"/>
      <c r="J691" s="105"/>
      <c r="K691" s="105"/>
      <c r="L691" s="105"/>
      <c r="M691" s="105"/>
      <c r="N691" s="105"/>
    </row>
    <row r="692" spans="1:14" x14ac:dyDescent="0.25">
      <c r="A692" s="105"/>
      <c r="B692" s="105"/>
      <c r="C692" s="105"/>
      <c r="D692" s="105"/>
      <c r="E692" s="105"/>
      <c r="F692" s="105"/>
      <c r="G692" s="105"/>
      <c r="H692" s="105"/>
      <c r="I692" s="105"/>
      <c r="J692" s="105"/>
      <c r="K692" s="105"/>
      <c r="L692" s="105"/>
      <c r="M692" s="105"/>
      <c r="N692" s="105"/>
    </row>
    <row r="693" spans="1:14" x14ac:dyDescent="0.25">
      <c r="A693" s="105"/>
      <c r="B693" s="105"/>
      <c r="C693" s="105"/>
      <c r="D693" s="105"/>
      <c r="E693" s="105"/>
      <c r="F693" s="105"/>
      <c r="G693" s="105"/>
      <c r="H693" s="105"/>
      <c r="I693" s="105"/>
      <c r="J693" s="105"/>
      <c r="K693" s="105"/>
      <c r="L693" s="105"/>
      <c r="M693" s="105"/>
      <c r="N693" s="105"/>
    </row>
    <row r="694" spans="1:14" x14ac:dyDescent="0.25">
      <c r="A694" s="105"/>
      <c r="B694" s="105"/>
      <c r="C694" s="105"/>
      <c r="D694" s="105"/>
      <c r="E694" s="105"/>
      <c r="F694" s="105"/>
      <c r="G694" s="105"/>
      <c r="H694" s="105"/>
      <c r="I694" s="105"/>
      <c r="J694" s="105"/>
      <c r="K694" s="105"/>
      <c r="L694" s="105"/>
      <c r="M694" s="105"/>
      <c r="N694" s="105"/>
    </row>
    <row r="695" spans="1:14" x14ac:dyDescent="0.25">
      <c r="A695" s="105"/>
      <c r="B695" s="105"/>
      <c r="C695" s="105"/>
      <c r="D695" s="105"/>
      <c r="E695" s="105"/>
      <c r="F695" s="105"/>
      <c r="G695" s="105"/>
      <c r="H695" s="105"/>
      <c r="I695" s="105"/>
      <c r="J695" s="105"/>
      <c r="K695" s="105"/>
      <c r="L695" s="105"/>
      <c r="M695" s="105"/>
      <c r="N695" s="105"/>
    </row>
    <row r="696" spans="1:14" x14ac:dyDescent="0.25">
      <c r="A696" s="105"/>
      <c r="B696" s="105"/>
      <c r="C696" s="105"/>
      <c r="D696" s="105"/>
      <c r="E696" s="105"/>
      <c r="F696" s="105"/>
      <c r="G696" s="105"/>
      <c r="H696" s="105"/>
      <c r="I696" s="105"/>
      <c r="J696" s="105"/>
      <c r="K696" s="105"/>
      <c r="L696" s="105"/>
      <c r="M696" s="105"/>
      <c r="N696" s="105"/>
    </row>
    <row r="697" spans="1:14" x14ac:dyDescent="0.25">
      <c r="A697" s="105"/>
      <c r="B697" s="105"/>
      <c r="C697" s="105"/>
      <c r="D697" s="105"/>
      <c r="E697" s="105"/>
      <c r="F697" s="105"/>
      <c r="G697" s="105"/>
      <c r="H697" s="105"/>
      <c r="I697" s="105"/>
      <c r="J697" s="105"/>
      <c r="K697" s="105"/>
      <c r="L697" s="105"/>
      <c r="M697" s="105"/>
      <c r="N697" s="105"/>
    </row>
    <row r="698" spans="1:14" x14ac:dyDescent="0.25">
      <c r="A698" s="105"/>
      <c r="B698" s="105"/>
      <c r="C698" s="105"/>
      <c r="D698" s="105"/>
      <c r="E698" s="105"/>
      <c r="F698" s="105"/>
      <c r="G698" s="105"/>
      <c r="H698" s="105"/>
      <c r="I698" s="105"/>
      <c r="J698" s="105"/>
      <c r="K698" s="105"/>
      <c r="L698" s="105"/>
      <c r="M698" s="105"/>
      <c r="N698" s="105"/>
    </row>
    <row r="699" spans="1:14" x14ac:dyDescent="0.25">
      <c r="A699" s="105"/>
      <c r="B699" s="105"/>
      <c r="C699" s="105"/>
      <c r="D699" s="105"/>
      <c r="E699" s="105"/>
      <c r="F699" s="105"/>
      <c r="G699" s="105"/>
      <c r="H699" s="105"/>
      <c r="I699" s="105"/>
      <c r="J699" s="105"/>
      <c r="K699" s="105"/>
      <c r="L699" s="105"/>
      <c r="M699" s="105"/>
      <c r="N699" s="105"/>
    </row>
    <row r="700" spans="1:14" x14ac:dyDescent="0.25">
      <c r="A700" s="105"/>
      <c r="B700" s="105"/>
      <c r="C700" s="105"/>
      <c r="D700" s="105"/>
      <c r="E700" s="105"/>
      <c r="F700" s="105"/>
      <c r="G700" s="105"/>
      <c r="H700" s="105"/>
      <c r="I700" s="105"/>
      <c r="J700" s="105"/>
      <c r="K700" s="105"/>
      <c r="L700" s="105"/>
      <c r="M700" s="105"/>
      <c r="N700" s="105"/>
    </row>
    <row r="701" spans="1:14" x14ac:dyDescent="0.25">
      <c r="A701" s="105"/>
      <c r="B701" s="105"/>
      <c r="C701" s="105"/>
      <c r="D701" s="105"/>
      <c r="E701" s="105"/>
      <c r="F701" s="105"/>
      <c r="G701" s="105"/>
      <c r="H701" s="105"/>
      <c r="I701" s="105"/>
      <c r="J701" s="105"/>
      <c r="K701" s="105"/>
      <c r="L701" s="105"/>
      <c r="M701" s="105"/>
      <c r="N701" s="105"/>
    </row>
    <row r="702" spans="1:14" x14ac:dyDescent="0.25">
      <c r="A702" s="105"/>
      <c r="B702" s="105"/>
      <c r="C702" s="105"/>
      <c r="D702" s="105"/>
      <c r="E702" s="105"/>
      <c r="F702" s="105"/>
      <c r="G702" s="105"/>
      <c r="H702" s="105"/>
      <c r="I702" s="105"/>
      <c r="J702" s="105"/>
      <c r="K702" s="105"/>
      <c r="L702" s="105"/>
      <c r="M702" s="105"/>
      <c r="N702" s="105"/>
    </row>
    <row r="703" spans="1:14" x14ac:dyDescent="0.25">
      <c r="A703" s="105"/>
      <c r="B703" s="105"/>
      <c r="C703" s="105"/>
      <c r="D703" s="105"/>
      <c r="E703" s="105"/>
      <c r="F703" s="105"/>
      <c r="G703" s="105"/>
      <c r="H703" s="105"/>
      <c r="I703" s="105"/>
      <c r="J703" s="105"/>
      <c r="K703" s="105"/>
      <c r="L703" s="105"/>
      <c r="M703" s="105"/>
      <c r="N703" s="105"/>
    </row>
    <row r="704" spans="1:14" x14ac:dyDescent="0.25">
      <c r="A704" s="105"/>
      <c r="B704" s="105"/>
      <c r="C704" s="105"/>
      <c r="D704" s="105"/>
      <c r="E704" s="105"/>
      <c r="F704" s="105"/>
      <c r="G704" s="105"/>
      <c r="H704" s="105"/>
      <c r="I704" s="105"/>
      <c r="J704" s="105"/>
      <c r="K704" s="105"/>
      <c r="L704" s="105"/>
      <c r="M704" s="105"/>
      <c r="N704" s="105"/>
    </row>
    <row r="705" spans="1:14" x14ac:dyDescent="0.25">
      <c r="A705" s="105"/>
      <c r="B705" s="105"/>
      <c r="C705" s="105"/>
      <c r="D705" s="105"/>
      <c r="E705" s="105"/>
      <c r="F705" s="105"/>
      <c r="G705" s="105"/>
      <c r="H705" s="105"/>
      <c r="I705" s="105"/>
      <c r="J705" s="105"/>
      <c r="K705" s="105"/>
      <c r="L705" s="105"/>
      <c r="M705" s="105"/>
      <c r="N705" s="105"/>
    </row>
    <row r="706" spans="1:14" x14ac:dyDescent="0.25">
      <c r="A706" s="105"/>
      <c r="B706" s="105"/>
      <c r="C706" s="105"/>
      <c r="D706" s="105"/>
      <c r="E706" s="105"/>
      <c r="F706" s="105"/>
      <c r="G706" s="105"/>
      <c r="H706" s="105"/>
      <c r="I706" s="105"/>
      <c r="J706" s="105"/>
      <c r="K706" s="105"/>
      <c r="L706" s="105"/>
      <c r="M706" s="105"/>
      <c r="N706" s="105"/>
    </row>
    <row r="707" spans="1:14" x14ac:dyDescent="0.25">
      <c r="A707" s="105"/>
      <c r="B707" s="105"/>
      <c r="C707" s="105"/>
      <c r="D707" s="105"/>
      <c r="E707" s="105"/>
      <c r="F707" s="105"/>
      <c r="G707" s="105"/>
      <c r="H707" s="105"/>
      <c r="I707" s="105"/>
      <c r="J707" s="105"/>
      <c r="K707" s="105"/>
      <c r="L707" s="105"/>
      <c r="M707" s="105"/>
      <c r="N707" s="105"/>
    </row>
    <row r="708" spans="1:14" x14ac:dyDescent="0.25">
      <c r="A708" s="105"/>
      <c r="B708" s="105"/>
      <c r="C708" s="105"/>
      <c r="D708" s="105"/>
      <c r="E708" s="105"/>
      <c r="F708" s="105"/>
      <c r="G708" s="105"/>
      <c r="H708" s="105"/>
      <c r="I708" s="105"/>
      <c r="J708" s="105"/>
      <c r="K708" s="105"/>
      <c r="L708" s="105"/>
      <c r="M708" s="105"/>
      <c r="N708" s="105"/>
    </row>
    <row r="709" spans="1:14" x14ac:dyDescent="0.25">
      <c r="A709" s="105"/>
      <c r="B709" s="105"/>
      <c r="C709" s="105"/>
      <c r="D709" s="105"/>
      <c r="E709" s="105"/>
      <c r="F709" s="105"/>
      <c r="G709" s="105"/>
      <c r="H709" s="105"/>
      <c r="I709" s="105"/>
      <c r="J709" s="105"/>
      <c r="K709" s="105"/>
      <c r="L709" s="105"/>
      <c r="M709" s="105"/>
      <c r="N709" s="105"/>
    </row>
    <row r="710" spans="1:14" x14ac:dyDescent="0.25">
      <c r="A710" s="105"/>
      <c r="B710" s="105"/>
      <c r="C710" s="105"/>
      <c r="D710" s="105"/>
      <c r="E710" s="105"/>
      <c r="F710" s="105"/>
      <c r="G710" s="105"/>
      <c r="H710" s="105"/>
      <c r="I710" s="105"/>
      <c r="J710" s="105"/>
      <c r="K710" s="105"/>
      <c r="L710" s="105"/>
      <c r="M710" s="105"/>
      <c r="N710" s="105"/>
    </row>
    <row r="711" spans="1:14" x14ac:dyDescent="0.25">
      <c r="A711" s="105"/>
      <c r="B711" s="105"/>
      <c r="C711" s="105"/>
      <c r="D711" s="105"/>
      <c r="E711" s="105"/>
      <c r="F711" s="105"/>
      <c r="G711" s="105"/>
      <c r="H711" s="105"/>
      <c r="I711" s="105"/>
      <c r="J711" s="105"/>
      <c r="K711" s="105"/>
      <c r="L711" s="105"/>
      <c r="M711" s="105"/>
      <c r="N711" s="105"/>
    </row>
    <row r="712" spans="1:14" x14ac:dyDescent="0.25">
      <c r="A712" s="105"/>
      <c r="B712" s="105"/>
      <c r="C712" s="105"/>
      <c r="D712" s="105"/>
      <c r="E712" s="105"/>
      <c r="F712" s="105"/>
      <c r="G712" s="105"/>
      <c r="H712" s="105"/>
      <c r="I712" s="105"/>
      <c r="J712" s="105"/>
      <c r="K712" s="105"/>
      <c r="L712" s="105"/>
      <c r="M712" s="105"/>
      <c r="N712" s="105"/>
    </row>
    <row r="713" spans="1:14" x14ac:dyDescent="0.25">
      <c r="A713" s="105"/>
      <c r="B713" s="105"/>
      <c r="C713" s="105"/>
      <c r="D713" s="105"/>
      <c r="E713" s="105"/>
      <c r="F713" s="105"/>
      <c r="G713" s="105"/>
      <c r="H713" s="105"/>
      <c r="I713" s="105"/>
      <c r="J713" s="105"/>
      <c r="K713" s="105"/>
      <c r="L713" s="105"/>
      <c r="M713" s="105"/>
      <c r="N713" s="105"/>
    </row>
    <row r="714" spans="1:14" x14ac:dyDescent="0.25">
      <c r="A714" s="105"/>
      <c r="B714" s="105"/>
      <c r="C714" s="105"/>
      <c r="D714" s="105"/>
      <c r="E714" s="105"/>
      <c r="F714" s="105"/>
      <c r="G714" s="105"/>
      <c r="H714" s="105"/>
      <c r="I714" s="105"/>
      <c r="J714" s="105"/>
      <c r="K714" s="105"/>
      <c r="L714" s="105"/>
      <c r="M714" s="105"/>
      <c r="N714" s="105"/>
    </row>
    <row r="715" spans="1:14" x14ac:dyDescent="0.25">
      <c r="A715" s="105"/>
      <c r="B715" s="105"/>
      <c r="C715" s="105"/>
      <c r="D715" s="105"/>
      <c r="E715" s="105"/>
      <c r="F715" s="105"/>
      <c r="G715" s="105"/>
      <c r="H715" s="105"/>
      <c r="I715" s="105"/>
      <c r="J715" s="105"/>
      <c r="K715" s="105"/>
      <c r="L715" s="105"/>
      <c r="M715" s="105"/>
      <c r="N715" s="105"/>
    </row>
    <row r="716" spans="1:14" x14ac:dyDescent="0.25">
      <c r="A716" s="105"/>
      <c r="B716" s="105"/>
      <c r="C716" s="105"/>
      <c r="D716" s="105"/>
      <c r="E716" s="105"/>
      <c r="F716" s="105"/>
      <c r="G716" s="105"/>
      <c r="H716" s="105"/>
      <c r="I716" s="105"/>
      <c r="J716" s="105"/>
      <c r="K716" s="105"/>
      <c r="L716" s="105"/>
      <c r="M716" s="105"/>
      <c r="N716" s="105"/>
    </row>
    <row r="717" spans="1:14" x14ac:dyDescent="0.25">
      <c r="A717" s="105"/>
      <c r="B717" s="105"/>
      <c r="C717" s="105"/>
      <c r="D717" s="105"/>
      <c r="E717" s="105"/>
      <c r="F717" s="105"/>
      <c r="G717" s="105"/>
      <c r="H717" s="105"/>
      <c r="I717" s="105"/>
      <c r="J717" s="105"/>
      <c r="K717" s="105"/>
      <c r="L717" s="105"/>
      <c r="M717" s="105"/>
      <c r="N717" s="105"/>
    </row>
    <row r="718" spans="1:14" x14ac:dyDescent="0.25">
      <c r="A718" s="105"/>
      <c r="B718" s="105"/>
      <c r="C718" s="105"/>
      <c r="D718" s="105"/>
      <c r="E718" s="105"/>
      <c r="F718" s="105"/>
      <c r="G718" s="105"/>
      <c r="H718" s="105"/>
      <c r="I718" s="105"/>
      <c r="J718" s="105"/>
      <c r="K718" s="105"/>
      <c r="L718" s="105"/>
      <c r="M718" s="105"/>
      <c r="N718" s="105"/>
    </row>
    <row r="719" spans="1:14" x14ac:dyDescent="0.25">
      <c r="A719" s="105"/>
      <c r="B719" s="105"/>
      <c r="C719" s="105"/>
      <c r="D719" s="105"/>
      <c r="E719" s="105"/>
      <c r="F719" s="105"/>
      <c r="G719" s="105"/>
      <c r="H719" s="105"/>
      <c r="I719" s="105"/>
      <c r="J719" s="105"/>
      <c r="K719" s="105"/>
      <c r="L719" s="105"/>
      <c r="M719" s="105"/>
      <c r="N719" s="105"/>
    </row>
    <row r="720" spans="1:14" x14ac:dyDescent="0.25">
      <c r="A720" s="105"/>
      <c r="B720" s="105"/>
      <c r="C720" s="105"/>
      <c r="D720" s="105"/>
      <c r="E720" s="105"/>
      <c r="F720" s="105"/>
      <c r="G720" s="105"/>
      <c r="H720" s="105"/>
      <c r="I720" s="105"/>
      <c r="J720" s="105"/>
      <c r="K720" s="105"/>
      <c r="L720" s="105"/>
      <c r="M720" s="105"/>
      <c r="N720" s="105"/>
    </row>
    <row r="721" spans="1:14" x14ac:dyDescent="0.25">
      <c r="A721" s="105"/>
      <c r="B721" s="105"/>
      <c r="C721" s="105"/>
      <c r="D721" s="105"/>
      <c r="E721" s="105"/>
      <c r="F721" s="105"/>
      <c r="G721" s="105"/>
      <c r="H721" s="105"/>
      <c r="I721" s="105"/>
      <c r="J721" s="105"/>
      <c r="K721" s="105"/>
      <c r="L721" s="105"/>
      <c r="M721" s="105"/>
      <c r="N721" s="105"/>
    </row>
    <row r="722" spans="1:14" x14ac:dyDescent="0.25">
      <c r="A722" s="105"/>
      <c r="B722" s="105"/>
      <c r="C722" s="105"/>
      <c r="D722" s="105"/>
      <c r="E722" s="105"/>
      <c r="F722" s="105"/>
      <c r="G722" s="105"/>
      <c r="H722" s="105"/>
      <c r="I722" s="105"/>
      <c r="J722" s="105"/>
      <c r="K722" s="105"/>
      <c r="L722" s="105"/>
      <c r="M722" s="105"/>
      <c r="N722" s="105"/>
    </row>
    <row r="723" spans="1:14" x14ac:dyDescent="0.25">
      <c r="A723" s="105"/>
      <c r="B723" s="105"/>
      <c r="C723" s="105"/>
      <c r="D723" s="105"/>
      <c r="E723" s="105"/>
      <c r="F723" s="105"/>
      <c r="G723" s="105"/>
      <c r="H723" s="105"/>
      <c r="I723" s="105"/>
      <c r="J723" s="105"/>
      <c r="K723" s="105"/>
      <c r="L723" s="105"/>
      <c r="M723" s="105"/>
      <c r="N723" s="105"/>
    </row>
    <row r="724" spans="1:14" x14ac:dyDescent="0.25">
      <c r="A724" s="105"/>
      <c r="B724" s="105"/>
      <c r="C724" s="105"/>
      <c r="D724" s="105"/>
      <c r="E724" s="105"/>
      <c r="F724" s="105"/>
      <c r="G724" s="105"/>
      <c r="H724" s="105"/>
      <c r="I724" s="105"/>
      <c r="J724" s="105"/>
      <c r="K724" s="105"/>
      <c r="L724" s="105"/>
      <c r="M724" s="105"/>
      <c r="N724" s="105"/>
    </row>
    <row r="725" spans="1:14" x14ac:dyDescent="0.25">
      <c r="A725" s="105"/>
      <c r="B725" s="105"/>
      <c r="C725" s="105"/>
      <c r="D725" s="105"/>
      <c r="E725" s="105"/>
      <c r="F725" s="105"/>
      <c r="G725" s="105"/>
      <c r="H725" s="105"/>
      <c r="I725" s="105"/>
      <c r="J725" s="105"/>
      <c r="K725" s="105"/>
      <c r="L725" s="105"/>
      <c r="M725" s="105"/>
      <c r="N725" s="105"/>
    </row>
    <row r="726" spans="1:14" x14ac:dyDescent="0.25">
      <c r="A726" s="105"/>
      <c r="B726" s="105"/>
      <c r="C726" s="105"/>
      <c r="D726" s="105"/>
      <c r="E726" s="105"/>
      <c r="F726" s="105"/>
      <c r="G726" s="105"/>
      <c r="H726" s="105"/>
      <c r="I726" s="105"/>
      <c r="J726" s="105"/>
      <c r="K726" s="105"/>
      <c r="L726" s="105"/>
      <c r="M726" s="105"/>
      <c r="N726" s="105"/>
    </row>
    <row r="727" spans="1:14" x14ac:dyDescent="0.25">
      <c r="A727" s="105"/>
      <c r="B727" s="105"/>
      <c r="C727" s="105"/>
      <c r="D727" s="105"/>
      <c r="E727" s="105"/>
      <c r="F727" s="105"/>
      <c r="G727" s="105"/>
      <c r="H727" s="105"/>
      <c r="I727" s="105"/>
      <c r="J727" s="105"/>
      <c r="K727" s="105"/>
      <c r="L727" s="105"/>
      <c r="M727" s="105"/>
      <c r="N727" s="105"/>
    </row>
    <row r="728" spans="1:14" x14ac:dyDescent="0.25">
      <c r="A728" s="105"/>
      <c r="B728" s="105"/>
      <c r="C728" s="105"/>
      <c r="D728" s="105"/>
      <c r="E728" s="105"/>
      <c r="F728" s="105"/>
      <c r="G728" s="105"/>
      <c r="H728" s="105"/>
      <c r="I728" s="105"/>
      <c r="J728" s="105"/>
      <c r="K728" s="105"/>
      <c r="L728" s="105"/>
      <c r="M728" s="105"/>
      <c r="N728" s="105"/>
    </row>
    <row r="729" spans="1:14" x14ac:dyDescent="0.25">
      <c r="A729" s="105"/>
      <c r="B729" s="105"/>
      <c r="C729" s="105"/>
      <c r="D729" s="105"/>
      <c r="E729" s="105"/>
      <c r="F729" s="105"/>
      <c r="G729" s="105"/>
      <c r="H729" s="105"/>
      <c r="I729" s="105"/>
      <c r="J729" s="105"/>
      <c r="K729" s="105"/>
      <c r="L729" s="105"/>
      <c r="M729" s="105"/>
      <c r="N729" s="105"/>
    </row>
    <row r="730" spans="1:14" x14ac:dyDescent="0.25">
      <c r="A730" s="105"/>
      <c r="B730" s="105"/>
      <c r="C730" s="105"/>
      <c r="D730" s="105"/>
      <c r="E730" s="105"/>
      <c r="F730" s="105"/>
      <c r="G730" s="105"/>
      <c r="H730" s="105"/>
      <c r="I730" s="105"/>
      <c r="J730" s="105"/>
      <c r="K730" s="105"/>
      <c r="L730" s="105"/>
      <c r="M730" s="105"/>
      <c r="N730" s="105"/>
    </row>
    <row r="731" spans="1:14" x14ac:dyDescent="0.25">
      <c r="A731" s="105"/>
      <c r="B731" s="105"/>
      <c r="C731" s="105"/>
      <c r="D731" s="105"/>
      <c r="E731" s="105"/>
      <c r="F731" s="105"/>
      <c r="G731" s="105"/>
      <c r="H731" s="105"/>
      <c r="I731" s="105"/>
      <c r="J731" s="105"/>
      <c r="K731" s="105"/>
      <c r="L731" s="105"/>
      <c r="M731" s="105"/>
      <c r="N731" s="105"/>
    </row>
    <row r="732" spans="1:14" x14ac:dyDescent="0.25">
      <c r="A732" s="105"/>
      <c r="B732" s="105"/>
      <c r="C732" s="105"/>
      <c r="D732" s="105"/>
      <c r="E732" s="105"/>
      <c r="F732" s="105"/>
      <c r="G732" s="105"/>
      <c r="H732" s="105"/>
      <c r="I732" s="105"/>
      <c r="J732" s="105"/>
      <c r="K732" s="105"/>
      <c r="L732" s="105"/>
      <c r="M732" s="105"/>
      <c r="N732" s="105"/>
    </row>
    <row r="733" spans="1:14" x14ac:dyDescent="0.25">
      <c r="A733" s="105"/>
      <c r="B733" s="105"/>
      <c r="C733" s="105"/>
      <c r="D733" s="105"/>
      <c r="E733" s="105"/>
      <c r="F733" s="105"/>
      <c r="G733" s="105"/>
      <c r="H733" s="105"/>
      <c r="I733" s="105"/>
      <c r="J733" s="105"/>
      <c r="K733" s="105"/>
      <c r="L733" s="105"/>
      <c r="M733" s="105"/>
      <c r="N733" s="105"/>
    </row>
    <row r="734" spans="1:14" x14ac:dyDescent="0.25">
      <c r="A734" s="105"/>
      <c r="B734" s="105"/>
      <c r="C734" s="105"/>
      <c r="D734" s="105"/>
      <c r="E734" s="105"/>
      <c r="F734" s="105"/>
      <c r="G734" s="105"/>
      <c r="H734" s="105"/>
      <c r="I734" s="105"/>
      <c r="J734" s="105"/>
      <c r="K734" s="105"/>
      <c r="L734" s="105"/>
      <c r="M734" s="105"/>
      <c r="N734" s="105"/>
    </row>
    <row r="735" spans="1:14" x14ac:dyDescent="0.25">
      <c r="A735" s="105"/>
      <c r="B735" s="105"/>
      <c r="C735" s="105"/>
      <c r="D735" s="105"/>
      <c r="E735" s="105"/>
      <c r="F735" s="105"/>
      <c r="G735" s="105"/>
      <c r="H735" s="105"/>
      <c r="I735" s="105"/>
      <c r="J735" s="105"/>
      <c r="K735" s="105"/>
      <c r="L735" s="105"/>
      <c r="M735" s="105"/>
      <c r="N735" s="105"/>
    </row>
    <row r="736" spans="1:14" x14ac:dyDescent="0.25">
      <c r="A736" s="105"/>
      <c r="B736" s="105"/>
      <c r="C736" s="105"/>
      <c r="D736" s="105"/>
      <c r="E736" s="105"/>
      <c r="F736" s="105"/>
      <c r="G736" s="105"/>
      <c r="H736" s="105"/>
      <c r="I736" s="105"/>
      <c r="J736" s="105"/>
      <c r="K736" s="105"/>
      <c r="L736" s="105"/>
      <c r="M736" s="105"/>
      <c r="N736" s="105"/>
    </row>
    <row r="737" spans="1:14" x14ac:dyDescent="0.25">
      <c r="A737" s="105"/>
      <c r="B737" s="105"/>
      <c r="C737" s="105"/>
      <c r="D737" s="105"/>
      <c r="E737" s="105"/>
      <c r="F737" s="105"/>
      <c r="G737" s="105"/>
      <c r="H737" s="105"/>
      <c r="I737" s="105"/>
      <c r="J737" s="105"/>
      <c r="K737" s="105"/>
      <c r="L737" s="105"/>
      <c r="M737" s="105"/>
      <c r="N737" s="105"/>
    </row>
    <row r="738" spans="1:14" x14ac:dyDescent="0.25">
      <c r="A738" s="105"/>
      <c r="B738" s="105"/>
      <c r="C738" s="105"/>
      <c r="D738" s="105"/>
      <c r="E738" s="105"/>
      <c r="F738" s="105"/>
      <c r="G738" s="105"/>
      <c r="H738" s="105"/>
      <c r="I738" s="105"/>
      <c r="J738" s="105"/>
      <c r="K738" s="105"/>
      <c r="L738" s="105"/>
      <c r="M738" s="105"/>
      <c r="N738" s="105"/>
    </row>
    <row r="739" spans="1:14" x14ac:dyDescent="0.25">
      <c r="A739" s="105"/>
      <c r="B739" s="105"/>
      <c r="C739" s="105"/>
      <c r="D739" s="105"/>
      <c r="E739" s="105"/>
      <c r="F739" s="105"/>
      <c r="G739" s="105"/>
      <c r="H739" s="105"/>
      <c r="I739" s="105"/>
      <c r="J739" s="105"/>
      <c r="K739" s="105"/>
      <c r="L739" s="105"/>
      <c r="M739" s="105"/>
      <c r="N739" s="105"/>
    </row>
    <row r="740" spans="1:14" x14ac:dyDescent="0.25">
      <c r="A740" s="105"/>
      <c r="B740" s="105"/>
      <c r="C740" s="105"/>
      <c r="D740" s="105"/>
      <c r="E740" s="105"/>
      <c r="F740" s="105"/>
      <c r="G740" s="105"/>
      <c r="H740" s="105"/>
      <c r="I740" s="105"/>
      <c r="J740" s="105"/>
      <c r="K740" s="105"/>
      <c r="L740" s="105"/>
      <c r="M740" s="105"/>
      <c r="N740" s="105"/>
    </row>
    <row r="741" spans="1:14" x14ac:dyDescent="0.25">
      <c r="A741" s="105"/>
      <c r="B741" s="105"/>
      <c r="C741" s="105"/>
      <c r="D741" s="105"/>
      <c r="E741" s="105"/>
      <c r="F741" s="105"/>
      <c r="G741" s="105"/>
      <c r="H741" s="105"/>
      <c r="I741" s="105"/>
      <c r="J741" s="105"/>
      <c r="K741" s="105"/>
      <c r="L741" s="105"/>
      <c r="M741" s="105"/>
      <c r="N741" s="105"/>
    </row>
    <row r="742" spans="1:14" x14ac:dyDescent="0.25">
      <c r="A742" s="105"/>
      <c r="B742" s="105"/>
      <c r="C742" s="105"/>
      <c r="D742" s="105"/>
      <c r="E742" s="105"/>
      <c r="F742" s="105"/>
      <c r="G742" s="105"/>
      <c r="H742" s="105"/>
      <c r="I742" s="105"/>
      <c r="J742" s="105"/>
      <c r="K742" s="105"/>
      <c r="L742" s="105"/>
      <c r="M742" s="105"/>
      <c r="N742" s="105"/>
    </row>
    <row r="743" spans="1:14" x14ac:dyDescent="0.25">
      <c r="A743" s="105"/>
      <c r="B743" s="105"/>
      <c r="C743" s="105"/>
      <c r="D743" s="105"/>
      <c r="E743" s="105"/>
      <c r="F743" s="105"/>
      <c r="G743" s="105"/>
      <c r="H743" s="105"/>
      <c r="I743" s="105"/>
      <c r="J743" s="105"/>
      <c r="K743" s="105"/>
      <c r="L743" s="105"/>
      <c r="M743" s="105"/>
      <c r="N743" s="105"/>
    </row>
    <row r="744" spans="1:14" x14ac:dyDescent="0.25">
      <c r="A744" s="105"/>
      <c r="B744" s="105"/>
      <c r="C744" s="105"/>
      <c r="D744" s="105"/>
      <c r="E744" s="105"/>
      <c r="F744" s="105"/>
      <c r="G744" s="105"/>
      <c r="H744" s="105"/>
      <c r="I744" s="105"/>
      <c r="J744" s="105"/>
      <c r="K744" s="105"/>
      <c r="L744" s="105"/>
      <c r="M744" s="105"/>
      <c r="N744" s="105"/>
    </row>
    <row r="745" spans="1:14" x14ac:dyDescent="0.25">
      <c r="A745" s="105"/>
      <c r="B745" s="105"/>
      <c r="C745" s="105"/>
      <c r="D745" s="105"/>
      <c r="E745" s="105"/>
      <c r="F745" s="105"/>
      <c r="G745" s="105"/>
      <c r="H745" s="105"/>
      <c r="I745" s="105"/>
      <c r="J745" s="105"/>
      <c r="K745" s="105"/>
      <c r="L745" s="105"/>
      <c r="M745" s="105"/>
      <c r="N745" s="105"/>
    </row>
    <row r="746" spans="1:14" x14ac:dyDescent="0.25">
      <c r="A746" s="105"/>
      <c r="B746" s="105"/>
      <c r="C746" s="105"/>
      <c r="D746" s="105"/>
      <c r="E746" s="105"/>
      <c r="F746" s="105"/>
      <c r="G746" s="105"/>
      <c r="H746" s="105"/>
      <c r="I746" s="105"/>
      <c r="J746" s="105"/>
      <c r="K746" s="105"/>
      <c r="L746" s="105"/>
      <c r="M746" s="105"/>
      <c r="N746" s="105"/>
    </row>
    <row r="747" spans="1:14" x14ac:dyDescent="0.25">
      <c r="A747" s="105"/>
      <c r="B747" s="105"/>
      <c r="C747" s="105"/>
      <c r="D747" s="105"/>
      <c r="E747" s="105"/>
      <c r="F747" s="105"/>
      <c r="G747" s="105"/>
      <c r="H747" s="105"/>
      <c r="I747" s="105"/>
      <c r="J747" s="105"/>
      <c r="K747" s="105"/>
      <c r="L747" s="105"/>
      <c r="M747" s="105"/>
      <c r="N747" s="105"/>
    </row>
    <row r="748" spans="1:14" x14ac:dyDescent="0.25">
      <c r="A748" s="105"/>
      <c r="B748" s="105"/>
      <c r="C748" s="105"/>
      <c r="D748" s="105"/>
      <c r="E748" s="105"/>
      <c r="F748" s="105"/>
      <c r="G748" s="105"/>
      <c r="H748" s="105"/>
      <c r="I748" s="105"/>
      <c r="J748" s="105"/>
      <c r="K748" s="105"/>
      <c r="L748" s="105"/>
      <c r="M748" s="105"/>
      <c r="N748" s="105"/>
    </row>
    <row r="749" spans="1:14" x14ac:dyDescent="0.25">
      <c r="A749" s="105"/>
      <c r="B749" s="105"/>
      <c r="C749" s="105"/>
      <c r="D749" s="105"/>
      <c r="E749" s="105"/>
      <c r="F749" s="105"/>
      <c r="G749" s="105"/>
      <c r="H749" s="105"/>
      <c r="I749" s="105"/>
      <c r="J749" s="105"/>
      <c r="K749" s="105"/>
      <c r="L749" s="105"/>
      <c r="M749" s="105"/>
      <c r="N749" s="105"/>
    </row>
    <row r="750" spans="1:14" x14ac:dyDescent="0.25">
      <c r="A750" s="105"/>
      <c r="B750" s="105"/>
      <c r="C750" s="105"/>
      <c r="D750" s="105"/>
      <c r="E750" s="105"/>
      <c r="F750" s="105"/>
      <c r="G750" s="105"/>
      <c r="H750" s="105"/>
      <c r="I750" s="105"/>
      <c r="J750" s="105"/>
      <c r="K750" s="105"/>
      <c r="L750" s="105"/>
      <c r="M750" s="105"/>
      <c r="N750" s="105"/>
    </row>
    <row r="751" spans="1:14" x14ac:dyDescent="0.25">
      <c r="A751" s="105"/>
      <c r="B751" s="105"/>
      <c r="C751" s="105"/>
      <c r="D751" s="105"/>
      <c r="E751" s="105"/>
      <c r="F751" s="105"/>
      <c r="G751" s="105"/>
      <c r="H751" s="105"/>
      <c r="I751" s="105"/>
      <c r="J751" s="105"/>
      <c r="K751" s="105"/>
      <c r="L751" s="105"/>
      <c r="M751" s="105"/>
      <c r="N751" s="105"/>
    </row>
    <row r="752" spans="1:14" x14ac:dyDescent="0.25">
      <c r="A752" s="105"/>
      <c r="B752" s="105"/>
      <c r="C752" s="105"/>
      <c r="D752" s="105"/>
      <c r="E752" s="105"/>
      <c r="F752" s="105"/>
      <c r="G752" s="105"/>
      <c r="H752" s="105"/>
      <c r="I752" s="105"/>
      <c r="J752" s="105"/>
      <c r="K752" s="105"/>
      <c r="L752" s="105"/>
      <c r="M752" s="105"/>
      <c r="N752" s="105"/>
    </row>
    <row r="753" spans="1:14" x14ac:dyDescent="0.25">
      <c r="A753" s="105"/>
      <c r="B753" s="105"/>
      <c r="C753" s="105"/>
      <c r="D753" s="105"/>
      <c r="E753" s="105"/>
      <c r="F753" s="105"/>
      <c r="G753" s="105"/>
      <c r="H753" s="105"/>
      <c r="I753" s="105"/>
      <c r="J753" s="105"/>
      <c r="K753" s="105"/>
      <c r="L753" s="105"/>
      <c r="M753" s="105"/>
      <c r="N753" s="105"/>
    </row>
    <row r="754" spans="1:14" x14ac:dyDescent="0.25">
      <c r="A754" s="105"/>
      <c r="B754" s="105"/>
      <c r="C754" s="105"/>
      <c r="D754" s="105"/>
      <c r="E754" s="105"/>
      <c r="F754" s="105"/>
      <c r="G754" s="105"/>
      <c r="H754" s="105"/>
      <c r="I754" s="105"/>
      <c r="J754" s="105"/>
      <c r="K754" s="105"/>
      <c r="L754" s="105"/>
      <c r="M754" s="105"/>
      <c r="N754" s="105"/>
    </row>
    <row r="755" spans="1:14" x14ac:dyDescent="0.25">
      <c r="A755" s="105"/>
      <c r="B755" s="105"/>
      <c r="C755" s="105"/>
      <c r="D755" s="105"/>
      <c r="E755" s="105"/>
      <c r="F755" s="105"/>
      <c r="G755" s="105"/>
      <c r="H755" s="105"/>
      <c r="I755" s="105"/>
      <c r="J755" s="105"/>
      <c r="K755" s="105"/>
      <c r="L755" s="105"/>
      <c r="M755" s="105"/>
      <c r="N755" s="105"/>
    </row>
    <row r="756" spans="1:14" x14ac:dyDescent="0.25">
      <c r="A756" s="105"/>
      <c r="B756" s="105"/>
      <c r="C756" s="105"/>
      <c r="D756" s="105"/>
      <c r="E756" s="105"/>
      <c r="F756" s="105"/>
      <c r="G756" s="105"/>
      <c r="H756" s="105"/>
      <c r="I756" s="105"/>
      <c r="J756" s="105"/>
      <c r="K756" s="105"/>
      <c r="L756" s="105"/>
      <c r="M756" s="105"/>
      <c r="N756" s="105"/>
    </row>
    <row r="757" spans="1:14" x14ac:dyDescent="0.25">
      <c r="A757" s="105"/>
      <c r="B757" s="105"/>
      <c r="C757" s="105"/>
      <c r="D757" s="105"/>
      <c r="E757" s="105"/>
      <c r="F757" s="105"/>
      <c r="G757" s="105"/>
      <c r="H757" s="105"/>
      <c r="I757" s="105"/>
      <c r="J757" s="105"/>
      <c r="K757" s="105"/>
      <c r="L757" s="105"/>
      <c r="M757" s="105"/>
      <c r="N757" s="105"/>
    </row>
    <row r="758" spans="1:14" x14ac:dyDescent="0.25">
      <c r="A758" s="105"/>
      <c r="B758" s="105"/>
      <c r="C758" s="105"/>
      <c r="D758" s="105"/>
      <c r="E758" s="105"/>
      <c r="F758" s="105"/>
      <c r="G758" s="105"/>
      <c r="H758" s="105"/>
      <c r="I758" s="105"/>
      <c r="J758" s="105"/>
      <c r="K758" s="105"/>
      <c r="L758" s="105"/>
      <c r="M758" s="105"/>
      <c r="N758" s="105"/>
    </row>
    <row r="759" spans="1:14" x14ac:dyDescent="0.25">
      <c r="A759" s="105"/>
      <c r="B759" s="105"/>
      <c r="C759" s="105"/>
      <c r="D759" s="105"/>
      <c r="E759" s="105"/>
      <c r="F759" s="105"/>
      <c r="G759" s="105"/>
      <c r="H759" s="105"/>
      <c r="I759" s="105"/>
      <c r="J759" s="105"/>
      <c r="K759" s="105"/>
      <c r="L759" s="105"/>
      <c r="M759" s="105"/>
      <c r="N759" s="105"/>
    </row>
    <row r="760" spans="1:14" x14ac:dyDescent="0.25">
      <c r="A760" s="105"/>
      <c r="B760" s="105"/>
      <c r="C760" s="105"/>
      <c r="D760" s="105"/>
      <c r="E760" s="105"/>
      <c r="F760" s="105"/>
      <c r="G760" s="105"/>
      <c r="H760" s="105"/>
      <c r="I760" s="105"/>
      <c r="J760" s="105"/>
      <c r="K760" s="105"/>
      <c r="L760" s="105"/>
      <c r="M760" s="105"/>
      <c r="N760" s="105"/>
    </row>
    <row r="761" spans="1:14" x14ac:dyDescent="0.25">
      <c r="A761" s="105"/>
      <c r="B761" s="105"/>
      <c r="C761" s="105"/>
      <c r="D761" s="105"/>
      <c r="E761" s="105"/>
      <c r="F761" s="105"/>
      <c r="G761" s="105"/>
      <c r="H761" s="105"/>
      <c r="I761" s="105"/>
      <c r="J761" s="105"/>
      <c r="K761" s="105"/>
      <c r="L761" s="105"/>
      <c r="M761" s="105"/>
      <c r="N761" s="105"/>
    </row>
    <row r="762" spans="1:14" x14ac:dyDescent="0.25">
      <c r="A762" s="105"/>
      <c r="B762" s="105"/>
      <c r="C762" s="105"/>
      <c r="D762" s="105"/>
      <c r="E762" s="105"/>
      <c r="F762" s="105"/>
      <c r="G762" s="105"/>
      <c r="H762" s="105"/>
      <c r="I762" s="105"/>
      <c r="J762" s="105"/>
      <c r="K762" s="105"/>
      <c r="L762" s="105"/>
      <c r="M762" s="105"/>
      <c r="N762" s="105"/>
    </row>
    <row r="763" spans="1:14" x14ac:dyDescent="0.25">
      <c r="A763" s="105"/>
      <c r="B763" s="105"/>
      <c r="C763" s="105"/>
      <c r="D763" s="105"/>
      <c r="E763" s="105"/>
      <c r="F763" s="105"/>
      <c r="G763" s="105"/>
      <c r="H763" s="105"/>
      <c r="I763" s="105"/>
      <c r="J763" s="105"/>
      <c r="K763" s="105"/>
      <c r="L763" s="105"/>
      <c r="M763" s="105"/>
      <c r="N763" s="105"/>
    </row>
    <row r="764" spans="1:14" x14ac:dyDescent="0.25">
      <c r="A764" s="105"/>
      <c r="B764" s="105"/>
      <c r="C764" s="105"/>
      <c r="D764" s="105"/>
      <c r="E764" s="105"/>
      <c r="F764" s="105"/>
      <c r="G764" s="105"/>
      <c r="H764" s="105"/>
      <c r="I764" s="105"/>
      <c r="J764" s="105"/>
      <c r="K764" s="105"/>
      <c r="L764" s="105"/>
      <c r="M764" s="105"/>
      <c r="N764" s="105"/>
    </row>
    <row r="765" spans="1:14" x14ac:dyDescent="0.25">
      <c r="A765" s="105"/>
      <c r="B765" s="105"/>
      <c r="C765" s="105"/>
      <c r="D765" s="105"/>
      <c r="E765" s="105"/>
      <c r="F765" s="105"/>
      <c r="G765" s="105"/>
      <c r="H765" s="105"/>
      <c r="I765" s="105"/>
      <c r="J765" s="105"/>
      <c r="K765" s="105"/>
      <c r="L765" s="105"/>
      <c r="M765" s="105"/>
      <c r="N765" s="105"/>
    </row>
    <row r="766" spans="1:14" x14ac:dyDescent="0.25">
      <c r="A766" s="105"/>
      <c r="B766" s="105"/>
      <c r="C766" s="105"/>
      <c r="D766" s="105"/>
      <c r="E766" s="105"/>
      <c r="F766" s="105"/>
      <c r="G766" s="105"/>
      <c r="H766" s="105"/>
      <c r="I766" s="105"/>
      <c r="J766" s="105"/>
      <c r="K766" s="105"/>
      <c r="L766" s="105"/>
      <c r="M766" s="105"/>
      <c r="N766" s="105"/>
    </row>
    <row r="767" spans="1:14" x14ac:dyDescent="0.25">
      <c r="A767" s="105"/>
      <c r="B767" s="105"/>
      <c r="C767" s="105"/>
      <c r="D767" s="105"/>
      <c r="E767" s="105"/>
      <c r="F767" s="105"/>
      <c r="G767" s="105"/>
      <c r="H767" s="105"/>
      <c r="I767" s="105"/>
      <c r="J767" s="105"/>
      <c r="K767" s="105"/>
      <c r="L767" s="105"/>
      <c r="M767" s="105"/>
      <c r="N767" s="105"/>
    </row>
    <row r="768" spans="1:14" x14ac:dyDescent="0.25">
      <c r="A768" s="105"/>
      <c r="B768" s="105"/>
      <c r="C768" s="105"/>
      <c r="D768" s="105"/>
      <c r="E768" s="105"/>
      <c r="F768" s="105"/>
      <c r="G768" s="105"/>
      <c r="H768" s="105"/>
      <c r="I768" s="105"/>
      <c r="J768" s="105"/>
      <c r="K768" s="105"/>
      <c r="L768" s="105"/>
      <c r="M768" s="105"/>
      <c r="N768" s="105"/>
    </row>
    <row r="769" spans="1:14" x14ac:dyDescent="0.25">
      <c r="A769" s="105"/>
      <c r="B769" s="105"/>
      <c r="C769" s="105"/>
      <c r="D769" s="105"/>
      <c r="E769" s="105"/>
      <c r="F769" s="105"/>
      <c r="G769" s="105"/>
      <c r="H769" s="105"/>
      <c r="I769" s="105"/>
      <c r="J769" s="105"/>
      <c r="K769" s="105"/>
      <c r="L769" s="105"/>
      <c r="M769" s="105"/>
      <c r="N769" s="105"/>
    </row>
    <row r="770" spans="1:14" x14ac:dyDescent="0.25">
      <c r="A770" s="105"/>
      <c r="B770" s="105"/>
      <c r="C770" s="105"/>
      <c r="D770" s="105"/>
      <c r="E770" s="105"/>
      <c r="F770" s="105"/>
      <c r="G770" s="105"/>
      <c r="H770" s="105"/>
      <c r="I770" s="105"/>
      <c r="J770" s="105"/>
      <c r="K770" s="105"/>
      <c r="L770" s="105"/>
      <c r="M770" s="105"/>
      <c r="N770" s="105"/>
    </row>
    <row r="771" spans="1:14" x14ac:dyDescent="0.25">
      <c r="A771" s="105"/>
      <c r="B771" s="105"/>
      <c r="C771" s="105"/>
      <c r="D771" s="105"/>
      <c r="E771" s="105"/>
      <c r="F771" s="105"/>
      <c r="G771" s="105"/>
      <c r="H771" s="105"/>
      <c r="I771" s="105"/>
      <c r="J771" s="105"/>
      <c r="K771" s="105"/>
      <c r="L771" s="105"/>
      <c r="M771" s="105"/>
      <c r="N771" s="105"/>
    </row>
    <row r="772" spans="1:14" x14ac:dyDescent="0.25">
      <c r="A772" s="105"/>
      <c r="B772" s="105"/>
      <c r="C772" s="105"/>
      <c r="D772" s="105"/>
      <c r="E772" s="105"/>
      <c r="F772" s="105"/>
      <c r="G772" s="105"/>
      <c r="H772" s="105"/>
      <c r="I772" s="105"/>
      <c r="J772" s="105"/>
      <c r="K772" s="105"/>
      <c r="L772" s="105"/>
      <c r="M772" s="105"/>
      <c r="N772" s="105"/>
    </row>
    <row r="773" spans="1:14" x14ac:dyDescent="0.25">
      <c r="A773" s="105"/>
      <c r="B773" s="105"/>
      <c r="C773" s="105"/>
      <c r="D773" s="105"/>
      <c r="E773" s="105"/>
      <c r="F773" s="105"/>
      <c r="G773" s="105"/>
      <c r="H773" s="105"/>
      <c r="I773" s="105"/>
      <c r="J773" s="105"/>
      <c r="K773" s="105"/>
      <c r="L773" s="105"/>
      <c r="M773" s="105"/>
      <c r="N773" s="105"/>
    </row>
    <row r="774" spans="1:14" x14ac:dyDescent="0.25">
      <c r="A774" s="105"/>
      <c r="B774" s="105"/>
      <c r="C774" s="105"/>
      <c r="D774" s="105"/>
      <c r="E774" s="105"/>
      <c r="F774" s="105"/>
      <c r="G774" s="105"/>
      <c r="H774" s="105"/>
      <c r="I774" s="105"/>
      <c r="J774" s="105"/>
      <c r="K774" s="105"/>
      <c r="L774" s="105"/>
      <c r="M774" s="105"/>
      <c r="N774" s="105"/>
    </row>
    <row r="775" spans="1:14" x14ac:dyDescent="0.25">
      <c r="A775" s="105"/>
      <c r="B775" s="105"/>
      <c r="C775" s="105"/>
      <c r="D775" s="105"/>
      <c r="E775" s="105"/>
      <c r="F775" s="105"/>
      <c r="G775" s="105"/>
      <c r="H775" s="105"/>
      <c r="I775" s="105"/>
      <c r="J775" s="105"/>
      <c r="K775" s="105"/>
      <c r="L775" s="105"/>
      <c r="M775" s="105"/>
      <c r="N775" s="105"/>
    </row>
    <row r="776" spans="1:14" x14ac:dyDescent="0.25">
      <c r="A776" s="105"/>
      <c r="B776" s="105"/>
      <c r="C776" s="105"/>
      <c r="D776" s="105"/>
      <c r="E776" s="105"/>
      <c r="F776" s="105"/>
      <c r="G776" s="105"/>
      <c r="H776" s="105"/>
      <c r="I776" s="105"/>
      <c r="J776" s="105"/>
      <c r="K776" s="105"/>
      <c r="L776" s="105"/>
      <c r="M776" s="105"/>
      <c r="N776" s="105"/>
    </row>
    <row r="777" spans="1:14" x14ac:dyDescent="0.25">
      <c r="A777" s="105"/>
      <c r="B777" s="105"/>
      <c r="C777" s="105"/>
      <c r="D777" s="105"/>
      <c r="E777" s="105"/>
      <c r="F777" s="105"/>
      <c r="G777" s="105"/>
      <c r="H777" s="105"/>
      <c r="I777" s="105"/>
      <c r="J777" s="105"/>
      <c r="K777" s="105"/>
      <c r="L777" s="105"/>
      <c r="M777" s="105"/>
      <c r="N777" s="105"/>
    </row>
    <row r="778" spans="1:14" x14ac:dyDescent="0.25">
      <c r="A778" s="105"/>
      <c r="B778" s="105"/>
      <c r="C778" s="105"/>
      <c r="D778" s="105"/>
      <c r="E778" s="105"/>
      <c r="F778" s="105"/>
      <c r="G778" s="105"/>
      <c r="H778" s="105"/>
      <c r="I778" s="105"/>
      <c r="J778" s="105"/>
      <c r="K778" s="105"/>
      <c r="L778" s="105"/>
      <c r="M778" s="105"/>
      <c r="N778" s="105"/>
    </row>
    <row r="779" spans="1:14" x14ac:dyDescent="0.25">
      <c r="A779" s="105"/>
      <c r="B779" s="105"/>
      <c r="C779" s="105"/>
      <c r="D779" s="105"/>
      <c r="E779" s="105"/>
      <c r="F779" s="105"/>
      <c r="G779" s="105"/>
      <c r="H779" s="105"/>
      <c r="I779" s="105"/>
      <c r="J779" s="105"/>
      <c r="K779" s="105"/>
      <c r="L779" s="105"/>
      <c r="M779" s="105"/>
      <c r="N779" s="105"/>
    </row>
    <row r="780" spans="1:14" x14ac:dyDescent="0.25">
      <c r="A780" s="105"/>
      <c r="B780" s="105"/>
      <c r="C780" s="105"/>
      <c r="D780" s="105"/>
      <c r="E780" s="105"/>
      <c r="F780" s="105"/>
      <c r="G780" s="105"/>
      <c r="H780" s="105"/>
      <c r="I780" s="105"/>
      <c r="J780" s="105"/>
      <c r="K780" s="105"/>
      <c r="L780" s="105"/>
      <c r="M780" s="105"/>
      <c r="N780" s="105"/>
    </row>
    <row r="781" spans="1:14" x14ac:dyDescent="0.25">
      <c r="A781" s="105"/>
      <c r="B781" s="105"/>
      <c r="C781" s="105"/>
      <c r="D781" s="105"/>
      <c r="E781" s="105"/>
      <c r="F781" s="105"/>
      <c r="G781" s="105"/>
      <c r="H781" s="105"/>
      <c r="I781" s="105"/>
      <c r="J781" s="105"/>
      <c r="K781" s="105"/>
      <c r="L781" s="105"/>
      <c r="M781" s="105"/>
      <c r="N781" s="105"/>
    </row>
    <row r="782" spans="1:14" x14ac:dyDescent="0.25">
      <c r="A782" s="105"/>
      <c r="B782" s="105"/>
      <c r="C782" s="105"/>
      <c r="D782" s="105"/>
      <c r="E782" s="105"/>
      <c r="F782" s="105"/>
      <c r="G782" s="105"/>
      <c r="H782" s="105"/>
      <c r="I782" s="105"/>
      <c r="J782" s="105"/>
      <c r="K782" s="105"/>
      <c r="L782" s="105"/>
      <c r="M782" s="105"/>
      <c r="N782" s="105"/>
    </row>
    <row r="783" spans="1:14" x14ac:dyDescent="0.25">
      <c r="A783" s="105"/>
      <c r="B783" s="105"/>
      <c r="C783" s="105"/>
      <c r="D783" s="105"/>
      <c r="E783" s="105"/>
      <c r="F783" s="105"/>
      <c r="G783" s="105"/>
      <c r="H783" s="105"/>
      <c r="I783" s="105"/>
      <c r="J783" s="105"/>
      <c r="K783" s="105"/>
      <c r="L783" s="105"/>
      <c r="M783" s="105"/>
      <c r="N783" s="105"/>
    </row>
    <row r="784" spans="1:14" x14ac:dyDescent="0.25">
      <c r="A784" s="105"/>
      <c r="B784" s="105"/>
      <c r="C784" s="105"/>
      <c r="D784" s="105"/>
      <c r="E784" s="105"/>
      <c r="F784" s="105"/>
      <c r="G784" s="105"/>
      <c r="H784" s="105"/>
      <c r="I784" s="105"/>
      <c r="J784" s="105"/>
      <c r="K784" s="105"/>
      <c r="L784" s="105"/>
      <c r="M784" s="105"/>
      <c r="N784" s="105"/>
    </row>
    <row r="785" spans="1:14" x14ac:dyDescent="0.25">
      <c r="A785" s="105"/>
      <c r="B785" s="105"/>
      <c r="C785" s="105"/>
      <c r="D785" s="105"/>
      <c r="E785" s="105"/>
      <c r="F785" s="105"/>
      <c r="G785" s="105"/>
      <c r="H785" s="105"/>
      <c r="I785" s="105"/>
      <c r="J785" s="105"/>
      <c r="K785" s="105"/>
      <c r="L785" s="105"/>
      <c r="M785" s="105"/>
      <c r="N785" s="105"/>
    </row>
    <row r="786" spans="1:14" x14ac:dyDescent="0.25">
      <c r="A786" s="105"/>
      <c r="B786" s="105"/>
      <c r="C786" s="105"/>
      <c r="D786" s="105"/>
      <c r="E786" s="105"/>
      <c r="F786" s="105"/>
      <c r="G786" s="105"/>
      <c r="H786" s="105"/>
      <c r="I786" s="105"/>
      <c r="J786" s="105"/>
      <c r="K786" s="105"/>
      <c r="L786" s="105"/>
      <c r="M786" s="105"/>
      <c r="N786" s="105"/>
    </row>
    <row r="787" spans="1:14" x14ac:dyDescent="0.25">
      <c r="A787" s="105"/>
      <c r="B787" s="105"/>
      <c r="C787" s="105"/>
      <c r="D787" s="105"/>
      <c r="E787" s="105"/>
      <c r="F787" s="105"/>
      <c r="G787" s="105"/>
      <c r="H787" s="105"/>
      <c r="I787" s="105"/>
      <c r="J787" s="105"/>
      <c r="K787" s="105"/>
      <c r="L787" s="105"/>
      <c r="M787" s="105"/>
      <c r="N787" s="105"/>
    </row>
    <row r="788" spans="1:14" x14ac:dyDescent="0.25">
      <c r="A788" s="105"/>
      <c r="B788" s="105"/>
      <c r="C788" s="105"/>
      <c r="D788" s="105"/>
      <c r="E788" s="105"/>
      <c r="F788" s="105"/>
      <c r="G788" s="105"/>
      <c r="H788" s="105"/>
      <c r="I788" s="105"/>
      <c r="J788" s="105"/>
      <c r="K788" s="105"/>
      <c r="L788" s="105"/>
      <c r="M788" s="105"/>
      <c r="N788" s="105"/>
    </row>
    <row r="789" spans="1:14" x14ac:dyDescent="0.25">
      <c r="A789" s="105"/>
      <c r="B789" s="105"/>
      <c r="C789" s="105"/>
      <c r="D789" s="105"/>
      <c r="E789" s="105"/>
      <c r="F789" s="105"/>
      <c r="G789" s="105"/>
      <c r="H789" s="105"/>
      <c r="I789" s="105"/>
      <c r="J789" s="105"/>
      <c r="K789" s="105"/>
      <c r="L789" s="105"/>
      <c r="M789" s="105"/>
      <c r="N789" s="105"/>
    </row>
    <row r="790" spans="1:14" x14ac:dyDescent="0.25">
      <c r="A790" s="105"/>
      <c r="B790" s="105"/>
      <c r="C790" s="105"/>
      <c r="D790" s="105"/>
      <c r="E790" s="105"/>
      <c r="F790" s="105"/>
      <c r="G790" s="105"/>
      <c r="H790" s="105"/>
      <c r="I790" s="105"/>
      <c r="J790" s="105"/>
      <c r="K790" s="105"/>
      <c r="L790" s="105"/>
      <c r="M790" s="105"/>
      <c r="N790" s="105"/>
    </row>
    <row r="791" spans="1:14" x14ac:dyDescent="0.25">
      <c r="A791" s="105"/>
      <c r="B791" s="105"/>
      <c r="C791" s="105"/>
      <c r="D791" s="105"/>
      <c r="E791" s="105"/>
      <c r="F791" s="105"/>
      <c r="G791" s="105"/>
      <c r="H791" s="105"/>
      <c r="I791" s="105"/>
      <c r="J791" s="105"/>
      <c r="K791" s="105"/>
      <c r="L791" s="105"/>
      <c r="M791" s="105"/>
      <c r="N791" s="105"/>
    </row>
    <row r="792" spans="1:14" x14ac:dyDescent="0.25">
      <c r="A792" s="105"/>
      <c r="B792" s="105"/>
      <c r="C792" s="105"/>
      <c r="D792" s="105"/>
      <c r="E792" s="105"/>
      <c r="F792" s="105"/>
      <c r="G792" s="105"/>
      <c r="H792" s="105"/>
      <c r="I792" s="105"/>
      <c r="J792" s="105"/>
      <c r="K792" s="105"/>
      <c r="L792" s="105"/>
      <c r="M792" s="105"/>
      <c r="N792" s="105"/>
    </row>
    <row r="793" spans="1:14" x14ac:dyDescent="0.25">
      <c r="A793" s="105"/>
      <c r="B793" s="105"/>
      <c r="C793" s="105"/>
      <c r="D793" s="105"/>
      <c r="E793" s="105"/>
      <c r="F793" s="105"/>
      <c r="G793" s="105"/>
      <c r="H793" s="105"/>
      <c r="I793" s="105"/>
      <c r="J793" s="105"/>
      <c r="K793" s="105"/>
      <c r="L793" s="105"/>
      <c r="M793" s="105"/>
      <c r="N793" s="105"/>
    </row>
    <row r="794" spans="1:14" x14ac:dyDescent="0.25">
      <c r="A794" s="105"/>
      <c r="B794" s="105"/>
      <c r="C794" s="105"/>
      <c r="D794" s="105"/>
      <c r="E794" s="105"/>
      <c r="F794" s="105"/>
      <c r="G794" s="105"/>
      <c r="H794" s="105"/>
      <c r="I794" s="105"/>
      <c r="J794" s="105"/>
      <c r="K794" s="105"/>
      <c r="L794" s="105"/>
      <c r="M794" s="105"/>
      <c r="N794" s="105"/>
    </row>
    <row r="795" spans="1:14" x14ac:dyDescent="0.25">
      <c r="A795" s="105"/>
      <c r="B795" s="105"/>
      <c r="C795" s="105"/>
      <c r="D795" s="105"/>
      <c r="E795" s="105"/>
      <c r="F795" s="105"/>
      <c r="G795" s="105"/>
      <c r="H795" s="105"/>
      <c r="I795" s="105"/>
      <c r="J795" s="105"/>
      <c r="K795" s="105"/>
      <c r="L795" s="105"/>
      <c r="M795" s="105"/>
      <c r="N795" s="105"/>
    </row>
    <row r="796" spans="1:14" x14ac:dyDescent="0.25">
      <c r="A796" s="105"/>
      <c r="B796" s="105"/>
      <c r="C796" s="105"/>
      <c r="D796" s="105"/>
      <c r="E796" s="105"/>
      <c r="F796" s="105"/>
      <c r="G796" s="105"/>
      <c r="H796" s="105"/>
      <c r="I796" s="105"/>
      <c r="J796" s="105"/>
      <c r="K796" s="105"/>
      <c r="L796" s="105"/>
      <c r="M796" s="105"/>
      <c r="N796" s="105"/>
    </row>
    <row r="797" spans="1:14" x14ac:dyDescent="0.25">
      <c r="A797" s="105"/>
      <c r="B797" s="105"/>
      <c r="C797" s="105"/>
      <c r="D797" s="105"/>
      <c r="E797" s="105"/>
      <c r="F797" s="105"/>
      <c r="G797" s="105"/>
      <c r="H797" s="105"/>
      <c r="I797" s="105"/>
      <c r="J797" s="105"/>
      <c r="K797" s="105"/>
      <c r="L797" s="105"/>
      <c r="M797" s="105"/>
      <c r="N797" s="105"/>
    </row>
    <row r="798" spans="1:14" x14ac:dyDescent="0.25">
      <c r="A798" s="105"/>
      <c r="B798" s="105"/>
      <c r="C798" s="105"/>
      <c r="D798" s="105"/>
      <c r="E798" s="105"/>
      <c r="F798" s="105"/>
      <c r="G798" s="105"/>
      <c r="H798" s="105"/>
      <c r="I798" s="105"/>
      <c r="J798" s="105"/>
      <c r="K798" s="105"/>
      <c r="L798" s="105"/>
      <c r="M798" s="105"/>
      <c r="N798" s="105"/>
    </row>
    <row r="799" spans="1:14" x14ac:dyDescent="0.25">
      <c r="A799" s="105"/>
      <c r="B799" s="105"/>
      <c r="C799" s="105"/>
      <c r="D799" s="105"/>
      <c r="E799" s="105"/>
      <c r="F799" s="105"/>
      <c r="G799" s="105"/>
      <c r="H799" s="105"/>
      <c r="I799" s="105"/>
      <c r="J799" s="105"/>
      <c r="K799" s="105"/>
      <c r="L799" s="105"/>
      <c r="M799" s="105"/>
      <c r="N799" s="105"/>
    </row>
    <row r="800" spans="1:14" x14ac:dyDescent="0.25">
      <c r="A800" s="105"/>
      <c r="B800" s="105"/>
      <c r="C800" s="105"/>
      <c r="D800" s="105"/>
      <c r="E800" s="105"/>
      <c r="F800" s="105"/>
      <c r="G800" s="105"/>
      <c r="H800" s="105"/>
      <c r="I800" s="105"/>
      <c r="J800" s="105"/>
      <c r="K800" s="105"/>
      <c r="L800" s="105"/>
      <c r="M800" s="105"/>
      <c r="N800" s="105"/>
    </row>
    <row r="801" spans="1:14" x14ac:dyDescent="0.25">
      <c r="A801" s="105"/>
      <c r="B801" s="105"/>
      <c r="C801" s="105"/>
      <c r="D801" s="105"/>
      <c r="E801" s="105"/>
      <c r="F801" s="105"/>
      <c r="G801" s="105"/>
      <c r="H801" s="105"/>
      <c r="I801" s="105"/>
      <c r="J801" s="105"/>
      <c r="K801" s="105"/>
      <c r="L801" s="105"/>
      <c r="M801" s="105"/>
      <c r="N801" s="105"/>
    </row>
    <row r="802" spans="1:14" x14ac:dyDescent="0.25">
      <c r="A802" s="105"/>
      <c r="B802" s="105"/>
      <c r="C802" s="105"/>
      <c r="D802" s="105"/>
      <c r="E802" s="105"/>
      <c r="F802" s="105"/>
      <c r="G802" s="105"/>
      <c r="H802" s="105"/>
      <c r="I802" s="105"/>
      <c r="J802" s="105"/>
      <c r="K802" s="105"/>
      <c r="L802" s="105"/>
      <c r="M802" s="105"/>
      <c r="N802" s="105"/>
    </row>
    <row r="803" spans="1:14" x14ac:dyDescent="0.25">
      <c r="A803" s="105"/>
      <c r="B803" s="105"/>
      <c r="C803" s="105"/>
      <c r="D803" s="105"/>
      <c r="E803" s="105"/>
      <c r="F803" s="105"/>
      <c r="G803" s="105"/>
      <c r="H803" s="105"/>
      <c r="I803" s="105"/>
      <c r="J803" s="105"/>
      <c r="K803" s="105"/>
      <c r="L803" s="105"/>
      <c r="M803" s="105"/>
      <c r="N803" s="105"/>
    </row>
    <row r="804" spans="1:14" x14ac:dyDescent="0.25">
      <c r="A804" s="105"/>
      <c r="B804" s="105"/>
      <c r="C804" s="105"/>
      <c r="D804" s="105"/>
      <c r="E804" s="105"/>
      <c r="F804" s="105"/>
      <c r="G804" s="105"/>
      <c r="H804" s="105"/>
      <c r="I804" s="105"/>
      <c r="J804" s="105"/>
      <c r="K804" s="105"/>
      <c r="L804" s="105"/>
      <c r="M804" s="105"/>
      <c r="N804" s="105"/>
    </row>
    <row r="805" spans="1:14" x14ac:dyDescent="0.25">
      <c r="A805" s="105"/>
      <c r="B805" s="105"/>
      <c r="C805" s="105"/>
      <c r="D805" s="105"/>
      <c r="E805" s="105"/>
      <c r="F805" s="105"/>
      <c r="G805" s="105"/>
      <c r="H805" s="105"/>
      <c r="I805" s="105"/>
      <c r="J805" s="105"/>
      <c r="K805" s="105"/>
      <c r="L805" s="105"/>
      <c r="M805" s="105"/>
      <c r="N805" s="105"/>
    </row>
    <row r="806" spans="1:14" x14ac:dyDescent="0.25">
      <c r="A806" s="105"/>
      <c r="B806" s="105"/>
      <c r="C806" s="105"/>
      <c r="D806" s="105"/>
      <c r="E806" s="105"/>
      <c r="F806" s="105"/>
      <c r="G806" s="105"/>
      <c r="H806" s="105"/>
      <c r="I806" s="105"/>
      <c r="J806" s="105"/>
      <c r="K806" s="105"/>
      <c r="L806" s="105"/>
      <c r="M806" s="105"/>
      <c r="N806" s="105"/>
    </row>
    <row r="807" spans="1:14" x14ac:dyDescent="0.25">
      <c r="A807" s="105"/>
      <c r="B807" s="105"/>
      <c r="C807" s="105"/>
      <c r="D807" s="105"/>
      <c r="E807" s="105"/>
      <c r="F807" s="105"/>
      <c r="G807" s="105"/>
      <c r="H807" s="105"/>
      <c r="I807" s="105"/>
      <c r="J807" s="105"/>
      <c r="K807" s="105"/>
      <c r="L807" s="105"/>
      <c r="M807" s="105"/>
      <c r="N807" s="105"/>
    </row>
    <row r="808" spans="1:14" x14ac:dyDescent="0.25">
      <c r="A808" s="105"/>
      <c r="B808" s="105"/>
      <c r="C808" s="105"/>
      <c r="D808" s="105"/>
      <c r="E808" s="105"/>
      <c r="F808" s="105"/>
      <c r="G808" s="105"/>
      <c r="H808" s="105"/>
      <c r="I808" s="105"/>
      <c r="J808" s="105"/>
      <c r="K808" s="105"/>
      <c r="L808" s="105"/>
      <c r="M808" s="105"/>
      <c r="N808" s="105"/>
    </row>
    <row r="809" spans="1:14" x14ac:dyDescent="0.25">
      <c r="A809" s="105"/>
      <c r="B809" s="105"/>
      <c r="C809" s="105"/>
      <c r="D809" s="105"/>
      <c r="E809" s="105"/>
      <c r="F809" s="105"/>
      <c r="G809" s="105"/>
      <c r="H809" s="105"/>
      <c r="I809" s="105"/>
      <c r="J809" s="105"/>
      <c r="K809" s="105"/>
      <c r="L809" s="105"/>
      <c r="M809" s="105"/>
      <c r="N809" s="105"/>
    </row>
    <row r="810" spans="1:14" x14ac:dyDescent="0.25">
      <c r="A810" s="105"/>
      <c r="B810" s="105"/>
      <c r="C810" s="105"/>
      <c r="D810" s="105"/>
      <c r="E810" s="105"/>
      <c r="F810" s="105"/>
      <c r="G810" s="105"/>
      <c r="H810" s="105"/>
      <c r="I810" s="105"/>
      <c r="J810" s="105"/>
      <c r="K810" s="105"/>
      <c r="L810" s="105"/>
      <c r="M810" s="105"/>
      <c r="N810" s="105"/>
    </row>
    <row r="811" spans="1:14" x14ac:dyDescent="0.25">
      <c r="A811" s="105"/>
      <c r="B811" s="105"/>
      <c r="C811" s="105"/>
      <c r="D811" s="105"/>
      <c r="E811" s="105"/>
      <c r="F811" s="105"/>
      <c r="G811" s="105"/>
      <c r="H811" s="105"/>
      <c r="I811" s="105"/>
      <c r="J811" s="105"/>
      <c r="K811" s="105"/>
      <c r="L811" s="105"/>
      <c r="M811" s="105"/>
      <c r="N811" s="105"/>
    </row>
    <row r="812" spans="1:14" x14ac:dyDescent="0.25">
      <c r="A812" s="105"/>
      <c r="B812" s="105"/>
      <c r="C812" s="105"/>
      <c r="D812" s="105"/>
      <c r="E812" s="105"/>
      <c r="F812" s="105"/>
      <c r="G812" s="105"/>
      <c r="H812" s="105"/>
      <c r="I812" s="105"/>
      <c r="J812" s="105"/>
      <c r="K812" s="105"/>
      <c r="L812" s="105"/>
      <c r="M812" s="105"/>
      <c r="N812" s="105"/>
    </row>
    <row r="813" spans="1:14" x14ac:dyDescent="0.25">
      <c r="A813" s="105"/>
      <c r="B813" s="105"/>
      <c r="C813" s="105"/>
      <c r="D813" s="105"/>
      <c r="E813" s="105"/>
      <c r="F813" s="105"/>
      <c r="G813" s="105"/>
      <c r="H813" s="105"/>
      <c r="I813" s="105"/>
      <c r="J813" s="105"/>
      <c r="K813" s="105"/>
      <c r="L813" s="105"/>
      <c r="M813" s="105"/>
      <c r="N813" s="105"/>
    </row>
    <row r="814" spans="1:14" x14ac:dyDescent="0.25">
      <c r="A814" s="105"/>
      <c r="B814" s="105"/>
      <c r="C814" s="105"/>
      <c r="D814" s="105"/>
      <c r="E814" s="105"/>
      <c r="F814" s="105"/>
      <c r="G814" s="105"/>
      <c r="H814" s="105"/>
      <c r="I814" s="105"/>
      <c r="J814" s="105"/>
      <c r="K814" s="105"/>
      <c r="L814" s="105"/>
      <c r="M814" s="105"/>
      <c r="N814" s="105"/>
    </row>
    <row r="815" spans="1:14" x14ac:dyDescent="0.25">
      <c r="A815" s="105"/>
      <c r="B815" s="105"/>
      <c r="C815" s="105"/>
      <c r="D815" s="105"/>
      <c r="E815" s="105"/>
      <c r="F815" s="105"/>
      <c r="G815" s="105"/>
      <c r="H815" s="105"/>
      <c r="I815" s="105"/>
      <c r="J815" s="105"/>
      <c r="K815" s="105"/>
      <c r="L815" s="105"/>
      <c r="M815" s="105"/>
      <c r="N815" s="105"/>
    </row>
    <row r="816" spans="1:14" x14ac:dyDescent="0.25">
      <c r="A816" s="105"/>
      <c r="B816" s="105"/>
      <c r="C816" s="105"/>
      <c r="D816" s="105"/>
      <c r="E816" s="105"/>
      <c r="F816" s="105"/>
      <c r="G816" s="105"/>
      <c r="H816" s="105"/>
      <c r="I816" s="105"/>
      <c r="J816" s="105"/>
      <c r="K816" s="105"/>
      <c r="L816" s="105"/>
      <c r="M816" s="105"/>
      <c r="N816" s="105"/>
    </row>
    <row r="817" spans="1:14" x14ac:dyDescent="0.25">
      <c r="A817" s="105"/>
      <c r="B817" s="105"/>
      <c r="C817" s="105"/>
      <c r="D817" s="105"/>
      <c r="E817" s="105"/>
      <c r="F817" s="105"/>
      <c r="G817" s="105"/>
      <c r="H817" s="105"/>
      <c r="I817" s="105"/>
      <c r="J817" s="105"/>
      <c r="K817" s="105"/>
      <c r="L817" s="105"/>
      <c r="M817" s="105"/>
      <c r="N817" s="105"/>
    </row>
    <row r="818" spans="1:14" x14ac:dyDescent="0.25">
      <c r="A818" s="105"/>
      <c r="B818" s="105"/>
      <c r="C818" s="105"/>
      <c r="D818" s="105"/>
      <c r="E818" s="105"/>
      <c r="F818" s="105"/>
      <c r="G818" s="105"/>
      <c r="H818" s="105"/>
      <c r="I818" s="105"/>
      <c r="J818" s="105"/>
      <c r="K818" s="105"/>
      <c r="L818" s="105"/>
      <c r="M818" s="105"/>
      <c r="N818" s="105"/>
    </row>
    <row r="819" spans="1:14" x14ac:dyDescent="0.25">
      <c r="A819" s="105"/>
      <c r="B819" s="105"/>
      <c r="C819" s="105"/>
      <c r="D819" s="105"/>
      <c r="E819" s="105"/>
      <c r="F819" s="105"/>
      <c r="G819" s="105"/>
      <c r="H819" s="105"/>
      <c r="I819" s="105"/>
      <c r="J819" s="105"/>
      <c r="K819" s="105"/>
      <c r="L819" s="105"/>
      <c r="M819" s="105"/>
      <c r="N819" s="105"/>
    </row>
    <row r="820" spans="1:14" x14ac:dyDescent="0.25">
      <c r="A820" s="105"/>
      <c r="B820" s="105"/>
      <c r="C820" s="105"/>
      <c r="D820" s="105"/>
      <c r="E820" s="105"/>
      <c r="F820" s="105"/>
      <c r="G820" s="105"/>
      <c r="H820" s="105"/>
      <c r="I820" s="105"/>
      <c r="J820" s="105"/>
      <c r="K820" s="105"/>
      <c r="L820" s="105"/>
      <c r="M820" s="105"/>
      <c r="N820" s="105"/>
    </row>
    <row r="821" spans="1:14" x14ac:dyDescent="0.25">
      <c r="A821" s="105"/>
      <c r="B821" s="105"/>
      <c r="C821" s="105"/>
      <c r="D821" s="105"/>
      <c r="E821" s="105"/>
      <c r="F821" s="105"/>
      <c r="G821" s="105"/>
      <c r="H821" s="105"/>
      <c r="I821" s="105"/>
      <c r="J821" s="105"/>
      <c r="K821" s="105"/>
      <c r="L821" s="105"/>
      <c r="M821" s="105"/>
      <c r="N821" s="105"/>
    </row>
    <row r="822" spans="1:14" x14ac:dyDescent="0.25">
      <c r="A822" s="105"/>
      <c r="B822" s="105"/>
      <c r="C822" s="105"/>
      <c r="D822" s="105"/>
      <c r="E822" s="105"/>
      <c r="F822" s="105"/>
      <c r="G822" s="105"/>
      <c r="H822" s="105"/>
      <c r="I822" s="105"/>
      <c r="J822" s="105"/>
      <c r="K822" s="105"/>
      <c r="L822" s="105"/>
      <c r="M822" s="105"/>
      <c r="N822" s="105"/>
    </row>
    <row r="823" spans="1:14" x14ac:dyDescent="0.25">
      <c r="A823" s="105"/>
      <c r="B823" s="105"/>
      <c r="C823" s="105"/>
      <c r="D823" s="105"/>
      <c r="E823" s="105"/>
      <c r="F823" s="105"/>
      <c r="G823" s="105"/>
      <c r="H823" s="105"/>
      <c r="I823" s="105"/>
      <c r="J823" s="105"/>
      <c r="K823" s="105"/>
      <c r="L823" s="105"/>
      <c r="M823" s="105"/>
      <c r="N823" s="105"/>
    </row>
    <row r="824" spans="1:14" x14ac:dyDescent="0.25">
      <c r="A824" s="105"/>
      <c r="B824" s="105"/>
      <c r="C824" s="105"/>
      <c r="D824" s="105"/>
      <c r="E824" s="105"/>
      <c r="F824" s="105"/>
      <c r="G824" s="105"/>
      <c r="H824" s="105"/>
      <c r="I824" s="105"/>
      <c r="J824" s="105"/>
      <c r="K824" s="105"/>
      <c r="L824" s="105"/>
      <c r="M824" s="105"/>
      <c r="N824" s="105"/>
    </row>
    <row r="825" spans="1:14" x14ac:dyDescent="0.25">
      <c r="A825" s="105"/>
      <c r="B825" s="105"/>
      <c r="C825" s="105"/>
      <c r="D825" s="105"/>
      <c r="E825" s="105"/>
      <c r="F825" s="105"/>
      <c r="G825" s="105"/>
      <c r="H825" s="105"/>
      <c r="I825" s="105"/>
      <c r="J825" s="105"/>
      <c r="K825" s="105"/>
      <c r="L825" s="105"/>
      <c r="M825" s="105"/>
      <c r="N825" s="105"/>
    </row>
    <row r="826" spans="1:14" x14ac:dyDescent="0.25">
      <c r="A826" s="105"/>
      <c r="B826" s="105"/>
      <c r="C826" s="105"/>
      <c r="D826" s="105"/>
      <c r="E826" s="105"/>
      <c r="F826" s="105"/>
      <c r="G826" s="105"/>
      <c r="H826" s="105"/>
      <c r="I826" s="105"/>
      <c r="J826" s="105"/>
      <c r="K826" s="105"/>
      <c r="L826" s="105"/>
      <c r="M826" s="105"/>
      <c r="N826" s="105"/>
    </row>
    <row r="827" spans="1:14" x14ac:dyDescent="0.25">
      <c r="A827" s="105"/>
      <c r="B827" s="105"/>
      <c r="C827" s="105"/>
      <c r="D827" s="105"/>
      <c r="E827" s="105"/>
      <c r="F827" s="105"/>
      <c r="G827" s="105"/>
      <c r="H827" s="105"/>
      <c r="I827" s="105"/>
      <c r="J827" s="105"/>
      <c r="K827" s="105"/>
      <c r="L827" s="105"/>
      <c r="M827" s="105"/>
      <c r="N827" s="105"/>
    </row>
    <row r="828" spans="1:14" x14ac:dyDescent="0.25">
      <c r="A828" s="105"/>
      <c r="B828" s="105"/>
      <c r="C828" s="105"/>
      <c r="D828" s="105"/>
      <c r="E828" s="105"/>
      <c r="F828" s="105"/>
      <c r="G828" s="105"/>
      <c r="H828" s="105"/>
      <c r="I828" s="105"/>
      <c r="J828" s="105"/>
      <c r="K828" s="105"/>
      <c r="L828" s="105"/>
      <c r="M828" s="105"/>
      <c r="N828" s="105"/>
    </row>
    <row r="829" spans="1:14" x14ac:dyDescent="0.25">
      <c r="A829" s="105"/>
      <c r="B829" s="105"/>
      <c r="C829" s="105"/>
      <c r="D829" s="105"/>
      <c r="E829" s="105"/>
      <c r="F829" s="105"/>
      <c r="G829" s="105"/>
      <c r="H829" s="105"/>
      <c r="I829" s="105"/>
      <c r="J829" s="105"/>
      <c r="K829" s="105"/>
      <c r="L829" s="105"/>
      <c r="M829" s="105"/>
      <c r="N829" s="105"/>
    </row>
    <row r="830" spans="1:14" x14ac:dyDescent="0.25">
      <c r="A830" s="105"/>
      <c r="B830" s="105"/>
      <c r="C830" s="105"/>
      <c r="D830" s="105"/>
      <c r="E830" s="105"/>
      <c r="F830" s="105"/>
      <c r="G830" s="105"/>
      <c r="H830" s="105"/>
      <c r="I830" s="105"/>
      <c r="J830" s="105"/>
      <c r="K830" s="105"/>
      <c r="L830" s="105"/>
      <c r="M830" s="105"/>
      <c r="N830" s="105"/>
    </row>
    <row r="831" spans="1:14" x14ac:dyDescent="0.25">
      <c r="A831" s="105"/>
      <c r="B831" s="105"/>
      <c r="C831" s="105"/>
      <c r="D831" s="105"/>
      <c r="E831" s="105"/>
      <c r="F831" s="105"/>
      <c r="G831" s="105"/>
      <c r="H831" s="105"/>
      <c r="I831" s="105"/>
      <c r="J831" s="105"/>
      <c r="K831" s="105"/>
      <c r="L831" s="105"/>
      <c r="M831" s="105"/>
      <c r="N831" s="105"/>
    </row>
    <row r="832" spans="1:14" x14ac:dyDescent="0.25">
      <c r="A832" s="105"/>
      <c r="B832" s="105"/>
      <c r="C832" s="105"/>
      <c r="D832" s="105"/>
      <c r="E832" s="105"/>
      <c r="F832" s="105"/>
      <c r="G832" s="105"/>
      <c r="H832" s="105"/>
      <c r="I832" s="105"/>
      <c r="J832" s="105"/>
      <c r="K832" s="105"/>
      <c r="L832" s="105"/>
      <c r="M832" s="105"/>
      <c r="N832" s="105"/>
    </row>
    <row r="833" spans="1:14" x14ac:dyDescent="0.25">
      <c r="A833" s="105"/>
      <c r="B833" s="105"/>
      <c r="C833" s="105"/>
      <c r="D833" s="105"/>
      <c r="E833" s="105"/>
      <c r="F833" s="105"/>
      <c r="G833" s="105"/>
      <c r="H833" s="105"/>
      <c r="I833" s="105"/>
      <c r="J833" s="105"/>
      <c r="K833" s="105"/>
      <c r="L833" s="105"/>
      <c r="M833" s="105"/>
      <c r="N833" s="105"/>
    </row>
    <row r="834" spans="1:14" x14ac:dyDescent="0.25">
      <c r="A834" s="105"/>
      <c r="B834" s="105"/>
      <c r="C834" s="105"/>
      <c r="D834" s="105"/>
      <c r="E834" s="105"/>
      <c r="F834" s="105"/>
      <c r="G834" s="105"/>
      <c r="H834" s="105"/>
      <c r="I834" s="105"/>
      <c r="J834" s="105"/>
      <c r="K834" s="105"/>
      <c r="L834" s="105"/>
      <c r="M834" s="105"/>
      <c r="N834" s="105"/>
    </row>
    <row r="835" spans="1:14" x14ac:dyDescent="0.25">
      <c r="A835" s="105"/>
      <c r="B835" s="105"/>
      <c r="C835" s="105"/>
      <c r="D835" s="105"/>
      <c r="E835" s="105"/>
      <c r="F835" s="105"/>
      <c r="G835" s="105"/>
      <c r="H835" s="105"/>
      <c r="I835" s="105"/>
      <c r="J835" s="105"/>
      <c r="K835" s="105"/>
      <c r="L835" s="105"/>
      <c r="M835" s="105"/>
      <c r="N835" s="105"/>
    </row>
    <row r="836" spans="1:14" x14ac:dyDescent="0.25">
      <c r="A836" s="105"/>
      <c r="B836" s="105"/>
      <c r="C836" s="105"/>
      <c r="D836" s="105"/>
      <c r="E836" s="105"/>
      <c r="F836" s="105"/>
      <c r="G836" s="105"/>
      <c r="H836" s="105"/>
      <c r="I836" s="105"/>
      <c r="J836" s="105"/>
      <c r="K836" s="105"/>
      <c r="L836" s="105"/>
      <c r="M836" s="105"/>
      <c r="N836" s="105"/>
    </row>
    <row r="837" spans="1:14" x14ac:dyDescent="0.25">
      <c r="A837" s="105"/>
      <c r="B837" s="105"/>
      <c r="C837" s="105"/>
      <c r="D837" s="105"/>
      <c r="E837" s="105"/>
      <c r="F837" s="105"/>
      <c r="G837" s="105"/>
      <c r="H837" s="105"/>
      <c r="I837" s="105"/>
      <c r="J837" s="105"/>
      <c r="K837" s="105"/>
      <c r="L837" s="105"/>
      <c r="M837" s="105"/>
      <c r="N837" s="105"/>
    </row>
    <row r="838" spans="1:14" x14ac:dyDescent="0.25">
      <c r="A838" s="105"/>
      <c r="B838" s="105"/>
      <c r="C838" s="105"/>
      <c r="D838" s="105"/>
      <c r="E838" s="105"/>
      <c r="F838" s="105"/>
      <c r="G838" s="105"/>
      <c r="H838" s="105"/>
      <c r="I838" s="105"/>
      <c r="J838" s="105"/>
      <c r="K838" s="105"/>
      <c r="L838" s="105"/>
      <c r="M838" s="105"/>
      <c r="N838" s="105"/>
    </row>
    <row r="839" spans="1:14" x14ac:dyDescent="0.25">
      <c r="A839" s="105"/>
      <c r="B839" s="105"/>
      <c r="C839" s="105"/>
      <c r="D839" s="105"/>
      <c r="E839" s="105"/>
      <c r="F839" s="105"/>
      <c r="G839" s="105"/>
      <c r="H839" s="105"/>
      <c r="I839" s="105"/>
      <c r="J839" s="105"/>
      <c r="K839" s="105"/>
      <c r="L839" s="105"/>
      <c r="M839" s="105"/>
      <c r="N839" s="105"/>
    </row>
    <row r="840" spans="1:14" x14ac:dyDescent="0.25">
      <c r="A840" s="105"/>
      <c r="B840" s="105"/>
      <c r="C840" s="105"/>
      <c r="D840" s="105"/>
      <c r="E840" s="105"/>
      <c r="F840" s="105"/>
      <c r="G840" s="105"/>
      <c r="H840" s="105"/>
      <c r="I840" s="105"/>
      <c r="J840" s="105"/>
      <c r="K840" s="105"/>
      <c r="L840" s="105"/>
      <c r="M840" s="105"/>
      <c r="N840" s="105"/>
    </row>
    <row r="841" spans="1:14" x14ac:dyDescent="0.25">
      <c r="A841" s="105"/>
      <c r="B841" s="105"/>
      <c r="C841" s="105"/>
      <c r="D841" s="105"/>
      <c r="E841" s="105"/>
      <c r="F841" s="105"/>
      <c r="G841" s="105"/>
      <c r="H841" s="105"/>
      <c r="I841" s="105"/>
      <c r="J841" s="105"/>
      <c r="K841" s="105"/>
      <c r="L841" s="105"/>
      <c r="M841" s="105"/>
      <c r="N841" s="105"/>
    </row>
    <row r="842" spans="1:14" x14ac:dyDescent="0.25">
      <c r="A842" s="105"/>
      <c r="B842" s="105"/>
      <c r="C842" s="105"/>
      <c r="D842" s="105"/>
      <c r="E842" s="105"/>
      <c r="F842" s="105"/>
      <c r="G842" s="105"/>
      <c r="H842" s="105"/>
      <c r="I842" s="105"/>
      <c r="J842" s="105"/>
      <c r="K842" s="105"/>
      <c r="L842" s="105"/>
      <c r="M842" s="105"/>
      <c r="N842" s="105"/>
    </row>
    <row r="843" spans="1:14" x14ac:dyDescent="0.25">
      <c r="A843" s="105"/>
      <c r="B843" s="105"/>
      <c r="C843" s="105"/>
      <c r="D843" s="105"/>
      <c r="E843" s="105"/>
      <c r="F843" s="105"/>
      <c r="G843" s="105"/>
      <c r="H843" s="105"/>
      <c r="I843" s="105"/>
      <c r="J843" s="105"/>
      <c r="K843" s="105"/>
      <c r="L843" s="105"/>
      <c r="M843" s="105"/>
      <c r="N843" s="105"/>
    </row>
    <row r="844" spans="1:14" x14ac:dyDescent="0.25">
      <c r="A844" s="105"/>
      <c r="B844" s="105"/>
      <c r="C844" s="105"/>
      <c r="D844" s="105"/>
      <c r="E844" s="105"/>
      <c r="F844" s="105"/>
      <c r="G844" s="105"/>
      <c r="H844" s="105"/>
      <c r="I844" s="105"/>
      <c r="J844" s="105"/>
      <c r="K844" s="105"/>
      <c r="L844" s="105"/>
      <c r="M844" s="105"/>
      <c r="N844" s="105"/>
    </row>
    <row r="845" spans="1:14" x14ac:dyDescent="0.25">
      <c r="A845" s="105"/>
      <c r="B845" s="105"/>
      <c r="C845" s="105"/>
      <c r="D845" s="105"/>
      <c r="E845" s="105"/>
      <c r="F845" s="105"/>
      <c r="G845" s="105"/>
      <c r="H845" s="105"/>
      <c r="I845" s="105"/>
      <c r="J845" s="105"/>
      <c r="K845" s="105"/>
      <c r="L845" s="105"/>
      <c r="M845" s="105"/>
      <c r="N845" s="105"/>
    </row>
    <row r="846" spans="1:14" x14ac:dyDescent="0.25">
      <c r="A846" s="105"/>
      <c r="B846" s="105"/>
      <c r="C846" s="105"/>
      <c r="D846" s="105"/>
      <c r="E846" s="105"/>
      <c r="F846" s="105"/>
      <c r="G846" s="105"/>
      <c r="H846" s="105"/>
      <c r="I846" s="105"/>
      <c r="J846" s="105"/>
      <c r="K846" s="105"/>
      <c r="L846" s="105"/>
      <c r="M846" s="105"/>
      <c r="N846" s="105"/>
    </row>
    <row r="847" spans="1:14" x14ac:dyDescent="0.25">
      <c r="A847" s="105"/>
      <c r="B847" s="105"/>
      <c r="C847" s="105"/>
      <c r="D847" s="105"/>
      <c r="E847" s="105"/>
      <c r="F847" s="105"/>
      <c r="G847" s="105"/>
      <c r="H847" s="105"/>
      <c r="I847" s="105"/>
      <c r="J847" s="105"/>
      <c r="K847" s="105"/>
      <c r="L847" s="105"/>
      <c r="M847" s="105"/>
      <c r="N847" s="105"/>
    </row>
    <row r="848" spans="1:14" x14ac:dyDescent="0.25">
      <c r="A848" s="105"/>
      <c r="B848" s="105"/>
      <c r="C848" s="105"/>
      <c r="D848" s="105"/>
      <c r="E848" s="105"/>
      <c r="F848" s="105"/>
      <c r="G848" s="105"/>
      <c r="H848" s="105"/>
      <c r="I848" s="105"/>
      <c r="J848" s="105"/>
      <c r="K848" s="105"/>
      <c r="L848" s="105"/>
      <c r="M848" s="105"/>
      <c r="N848" s="105"/>
    </row>
    <row r="849" spans="1:14" x14ac:dyDescent="0.25">
      <c r="A849" s="105"/>
      <c r="B849" s="105"/>
      <c r="C849" s="105"/>
      <c r="D849" s="105"/>
      <c r="E849" s="105"/>
      <c r="F849" s="105"/>
      <c r="G849" s="105"/>
      <c r="H849" s="105"/>
      <c r="I849" s="105"/>
      <c r="J849" s="105"/>
      <c r="K849" s="105"/>
      <c r="L849" s="105"/>
      <c r="M849" s="105"/>
      <c r="N849" s="105"/>
    </row>
    <row r="850" spans="1:14" x14ac:dyDescent="0.25">
      <c r="A850" s="105"/>
      <c r="B850" s="105"/>
      <c r="C850" s="105"/>
      <c r="D850" s="105"/>
      <c r="E850" s="105"/>
      <c r="F850" s="105"/>
      <c r="G850" s="105"/>
      <c r="H850" s="105"/>
      <c r="I850" s="105"/>
      <c r="J850" s="105"/>
      <c r="K850" s="105"/>
      <c r="L850" s="105"/>
      <c r="M850" s="105"/>
      <c r="N850" s="105"/>
    </row>
    <row r="851" spans="1:14" x14ac:dyDescent="0.25">
      <c r="A851" s="105"/>
      <c r="B851" s="105"/>
      <c r="C851" s="105"/>
      <c r="D851" s="105"/>
      <c r="E851" s="105"/>
      <c r="F851" s="105"/>
      <c r="G851" s="105"/>
      <c r="H851" s="105"/>
      <c r="I851" s="105"/>
      <c r="J851" s="105"/>
      <c r="K851" s="105"/>
      <c r="L851" s="105"/>
      <c r="M851" s="105"/>
      <c r="N851" s="105"/>
    </row>
    <row r="852" spans="1:14" x14ac:dyDescent="0.25">
      <c r="A852" s="105"/>
      <c r="B852" s="105"/>
      <c r="C852" s="105"/>
      <c r="D852" s="105"/>
      <c r="E852" s="105"/>
      <c r="F852" s="105"/>
      <c r="G852" s="105"/>
      <c r="H852" s="105"/>
      <c r="I852" s="105"/>
      <c r="J852" s="105"/>
      <c r="K852" s="105"/>
      <c r="L852" s="105"/>
      <c r="M852" s="105"/>
      <c r="N852" s="105"/>
    </row>
    <row r="853" spans="1:14" x14ac:dyDescent="0.25">
      <c r="A853" s="105"/>
      <c r="B853" s="105"/>
      <c r="C853" s="105"/>
      <c r="D853" s="105"/>
      <c r="E853" s="105"/>
      <c r="F853" s="105"/>
      <c r="G853" s="105"/>
      <c r="H853" s="105"/>
      <c r="I853" s="105"/>
      <c r="J853" s="105"/>
      <c r="K853" s="105"/>
      <c r="L853" s="105"/>
      <c r="M853" s="105"/>
      <c r="N853" s="105"/>
    </row>
    <row r="854" spans="1:14" x14ac:dyDescent="0.25">
      <c r="A854" s="105"/>
      <c r="B854" s="105"/>
      <c r="C854" s="105"/>
      <c r="D854" s="105"/>
      <c r="E854" s="105"/>
      <c r="F854" s="105"/>
      <c r="G854" s="105"/>
      <c r="H854" s="105"/>
      <c r="I854" s="105"/>
      <c r="J854" s="105"/>
      <c r="K854" s="105"/>
      <c r="L854" s="105"/>
      <c r="M854" s="105"/>
      <c r="N854" s="105"/>
    </row>
    <row r="855" spans="1:14" x14ac:dyDescent="0.25">
      <c r="A855" s="105"/>
      <c r="B855" s="105"/>
      <c r="C855" s="105"/>
      <c r="D855" s="105"/>
      <c r="E855" s="105"/>
      <c r="F855" s="105"/>
      <c r="G855" s="105"/>
      <c r="H855" s="105"/>
      <c r="I855" s="105"/>
      <c r="J855" s="105"/>
      <c r="K855" s="105"/>
      <c r="L855" s="105"/>
      <c r="M855" s="105"/>
      <c r="N855" s="105"/>
    </row>
    <row r="856" spans="1:14" x14ac:dyDescent="0.25">
      <c r="A856" s="105"/>
      <c r="B856" s="105"/>
      <c r="C856" s="105"/>
      <c r="D856" s="105"/>
      <c r="E856" s="105"/>
      <c r="F856" s="105"/>
      <c r="G856" s="105"/>
      <c r="H856" s="105"/>
      <c r="I856" s="105"/>
      <c r="J856" s="105"/>
      <c r="K856" s="105"/>
      <c r="L856" s="105"/>
      <c r="M856" s="105"/>
      <c r="N856" s="105"/>
    </row>
    <row r="857" spans="1:14" x14ac:dyDescent="0.25">
      <c r="A857" s="105"/>
      <c r="B857" s="105"/>
      <c r="C857" s="105"/>
      <c r="D857" s="105"/>
      <c r="E857" s="105"/>
      <c r="F857" s="105"/>
      <c r="G857" s="105"/>
      <c r="H857" s="105"/>
      <c r="I857" s="105"/>
      <c r="J857" s="105"/>
      <c r="K857" s="105"/>
      <c r="L857" s="105"/>
      <c r="M857" s="105"/>
      <c r="N857" s="105"/>
    </row>
    <row r="858" spans="1:14" x14ac:dyDescent="0.25">
      <c r="A858" s="105"/>
      <c r="B858" s="105"/>
      <c r="C858" s="105"/>
      <c r="D858" s="105"/>
      <c r="E858" s="105"/>
      <c r="F858" s="105"/>
      <c r="G858" s="105"/>
      <c r="H858" s="105"/>
      <c r="I858" s="105"/>
      <c r="J858" s="105"/>
      <c r="K858" s="105"/>
      <c r="L858" s="105"/>
      <c r="M858" s="105"/>
      <c r="N858" s="105"/>
    </row>
    <row r="859" spans="1:14" x14ac:dyDescent="0.25">
      <c r="A859" s="105"/>
      <c r="B859" s="105"/>
      <c r="C859" s="105"/>
      <c r="D859" s="105"/>
      <c r="E859" s="105"/>
      <c r="F859" s="105"/>
      <c r="G859" s="105"/>
      <c r="H859" s="105"/>
      <c r="I859" s="105"/>
      <c r="J859" s="105"/>
      <c r="K859" s="105"/>
      <c r="L859" s="105"/>
      <c r="M859" s="105"/>
      <c r="N859" s="105"/>
    </row>
    <row r="860" spans="1:14" x14ac:dyDescent="0.25">
      <c r="A860" s="105"/>
      <c r="B860" s="105"/>
      <c r="C860" s="105"/>
      <c r="D860" s="105"/>
      <c r="E860" s="105"/>
      <c r="F860" s="105"/>
      <c r="G860" s="105"/>
      <c r="H860" s="105"/>
      <c r="I860" s="105"/>
      <c r="J860" s="105"/>
      <c r="K860" s="105"/>
      <c r="L860" s="105"/>
      <c r="M860" s="105"/>
      <c r="N860" s="105"/>
    </row>
    <row r="861" spans="1:14" x14ac:dyDescent="0.25">
      <c r="A861" s="105"/>
      <c r="B861" s="105"/>
      <c r="C861" s="105"/>
      <c r="D861" s="105"/>
      <c r="E861" s="105"/>
      <c r="F861" s="105"/>
      <c r="G861" s="105"/>
      <c r="H861" s="105"/>
      <c r="I861" s="105"/>
      <c r="J861" s="105"/>
      <c r="K861" s="105"/>
      <c r="L861" s="105"/>
      <c r="M861" s="105"/>
      <c r="N861" s="105"/>
    </row>
    <row r="862" spans="1:14" x14ac:dyDescent="0.25">
      <c r="A862" s="105"/>
      <c r="B862" s="105"/>
      <c r="C862" s="105"/>
      <c r="D862" s="105"/>
      <c r="E862" s="105"/>
      <c r="F862" s="105"/>
      <c r="G862" s="105"/>
      <c r="H862" s="105"/>
      <c r="I862" s="105"/>
      <c r="J862" s="105"/>
      <c r="K862" s="105"/>
      <c r="L862" s="105"/>
      <c r="M862" s="105"/>
      <c r="N862" s="105"/>
    </row>
    <row r="863" spans="1:14" x14ac:dyDescent="0.25">
      <c r="A863" s="105"/>
      <c r="B863" s="105"/>
      <c r="C863" s="105"/>
      <c r="D863" s="105"/>
      <c r="E863" s="105"/>
      <c r="F863" s="105"/>
      <c r="G863" s="105"/>
      <c r="H863" s="105"/>
      <c r="I863" s="105"/>
      <c r="J863" s="105"/>
      <c r="K863" s="105"/>
      <c r="L863" s="105"/>
      <c r="M863" s="105"/>
      <c r="N863" s="105"/>
    </row>
    <row r="864" spans="1:14" x14ac:dyDescent="0.25">
      <c r="A864" s="105"/>
      <c r="B864" s="105"/>
      <c r="C864" s="105"/>
      <c r="D864" s="105"/>
      <c r="E864" s="105"/>
      <c r="F864" s="105"/>
      <c r="G864" s="105"/>
      <c r="H864" s="105"/>
      <c r="I864" s="105"/>
      <c r="J864" s="105"/>
      <c r="K864" s="105"/>
      <c r="L864" s="105"/>
      <c r="M864" s="105"/>
      <c r="N864" s="105"/>
    </row>
    <row r="865" spans="1:14" x14ac:dyDescent="0.25">
      <c r="A865" s="105"/>
      <c r="B865" s="105"/>
      <c r="C865" s="105"/>
      <c r="D865" s="105"/>
      <c r="E865" s="105"/>
      <c r="F865" s="105"/>
      <c r="G865" s="105"/>
      <c r="H865" s="105"/>
      <c r="I865" s="105"/>
      <c r="J865" s="105"/>
      <c r="K865" s="105"/>
      <c r="L865" s="105"/>
      <c r="M865" s="105"/>
      <c r="N865" s="105"/>
    </row>
    <row r="866" spans="1:14" x14ac:dyDescent="0.25">
      <c r="A866" s="105"/>
      <c r="B866" s="105"/>
      <c r="C866" s="105"/>
      <c r="D866" s="105"/>
      <c r="E866" s="105"/>
      <c r="F866" s="105"/>
      <c r="G866" s="105"/>
      <c r="H866" s="105"/>
      <c r="I866" s="105"/>
      <c r="J866" s="105"/>
      <c r="K866" s="105"/>
      <c r="L866" s="105"/>
      <c r="M866" s="105"/>
      <c r="N866" s="105"/>
    </row>
    <row r="867" spans="1:14" x14ac:dyDescent="0.25">
      <c r="A867" s="105"/>
      <c r="B867" s="105"/>
      <c r="C867" s="105"/>
      <c r="D867" s="105"/>
      <c r="E867" s="105"/>
      <c r="F867" s="105"/>
      <c r="G867" s="105"/>
      <c r="H867" s="105"/>
      <c r="I867" s="105"/>
      <c r="J867" s="105"/>
      <c r="K867" s="105"/>
      <c r="L867" s="105"/>
      <c r="M867" s="105"/>
      <c r="N867" s="105"/>
    </row>
    <row r="868" spans="1:14" x14ac:dyDescent="0.25">
      <c r="A868" s="105"/>
      <c r="B868" s="105"/>
      <c r="C868" s="105"/>
      <c r="D868" s="105"/>
      <c r="E868" s="105"/>
      <c r="F868" s="105"/>
      <c r="G868" s="105"/>
      <c r="H868" s="105"/>
      <c r="I868" s="105"/>
      <c r="J868" s="105"/>
      <c r="K868" s="105"/>
      <c r="L868" s="105"/>
      <c r="M868" s="105"/>
      <c r="N868" s="105"/>
    </row>
    <row r="869" spans="1:14" x14ac:dyDescent="0.25">
      <c r="A869" s="105"/>
      <c r="B869" s="105"/>
      <c r="C869" s="105"/>
      <c r="D869" s="105"/>
      <c r="E869" s="105"/>
      <c r="F869" s="105"/>
      <c r="G869" s="105"/>
      <c r="H869" s="105"/>
      <c r="I869" s="105"/>
      <c r="J869" s="105"/>
      <c r="K869" s="105"/>
      <c r="L869" s="105"/>
      <c r="M869" s="105"/>
      <c r="N869" s="105"/>
    </row>
    <row r="870" spans="1:14" x14ac:dyDescent="0.25">
      <c r="A870" s="105"/>
      <c r="B870" s="105"/>
      <c r="C870" s="105"/>
      <c r="D870" s="105"/>
      <c r="E870" s="105"/>
      <c r="F870" s="105"/>
      <c r="G870" s="105"/>
      <c r="H870" s="105"/>
      <c r="I870" s="105"/>
      <c r="J870" s="105"/>
      <c r="K870" s="105"/>
      <c r="L870" s="105"/>
      <c r="M870" s="105"/>
      <c r="N870" s="105"/>
    </row>
    <row r="871" spans="1:14" x14ac:dyDescent="0.25">
      <c r="A871" s="105"/>
      <c r="B871" s="105"/>
      <c r="C871" s="105"/>
      <c r="D871" s="105"/>
      <c r="E871" s="105"/>
      <c r="F871" s="105"/>
      <c r="G871" s="105"/>
      <c r="H871" s="105"/>
      <c r="I871" s="105"/>
      <c r="J871" s="105"/>
      <c r="K871" s="105"/>
      <c r="L871" s="105"/>
      <c r="M871" s="105"/>
      <c r="N871" s="105"/>
    </row>
    <row r="872" spans="1:14" x14ac:dyDescent="0.25">
      <c r="A872" s="105"/>
      <c r="B872" s="105"/>
      <c r="C872" s="105"/>
      <c r="D872" s="105"/>
      <c r="E872" s="105"/>
      <c r="F872" s="105"/>
      <c r="G872" s="105"/>
      <c r="H872" s="105"/>
      <c r="I872" s="105"/>
      <c r="J872" s="105"/>
      <c r="K872" s="105"/>
      <c r="L872" s="105"/>
      <c r="M872" s="105"/>
      <c r="N872" s="105"/>
    </row>
    <row r="873" spans="1:14" x14ac:dyDescent="0.25">
      <c r="A873" s="105"/>
      <c r="B873" s="105"/>
      <c r="C873" s="105"/>
      <c r="D873" s="105"/>
      <c r="E873" s="105"/>
      <c r="F873" s="105"/>
      <c r="G873" s="105"/>
      <c r="H873" s="105"/>
      <c r="I873" s="105"/>
      <c r="J873" s="105"/>
      <c r="K873" s="105"/>
      <c r="L873" s="105"/>
      <c r="M873" s="105"/>
      <c r="N873" s="105"/>
    </row>
    <row r="874" spans="1:14" x14ac:dyDescent="0.25">
      <c r="A874" s="105"/>
      <c r="B874" s="105"/>
      <c r="C874" s="105"/>
      <c r="D874" s="105"/>
      <c r="E874" s="105"/>
      <c r="F874" s="105"/>
      <c r="G874" s="105"/>
      <c r="H874" s="105"/>
      <c r="I874" s="105"/>
      <c r="J874" s="105"/>
      <c r="K874" s="105"/>
      <c r="L874" s="105"/>
      <c r="M874" s="105"/>
      <c r="N874" s="105"/>
    </row>
    <row r="875" spans="1:14" x14ac:dyDescent="0.25">
      <c r="A875" s="105"/>
      <c r="B875" s="105"/>
      <c r="C875" s="105"/>
      <c r="D875" s="105"/>
      <c r="E875" s="105"/>
      <c r="F875" s="105"/>
      <c r="G875" s="105"/>
      <c r="H875" s="105"/>
      <c r="I875" s="105"/>
      <c r="J875" s="105"/>
      <c r="K875" s="105"/>
      <c r="L875" s="105"/>
      <c r="M875" s="105"/>
      <c r="N875" s="105"/>
    </row>
    <row r="876" spans="1:14" x14ac:dyDescent="0.25">
      <c r="A876" s="105"/>
      <c r="B876" s="105"/>
      <c r="C876" s="105"/>
      <c r="D876" s="105"/>
      <c r="E876" s="105"/>
      <c r="F876" s="105"/>
      <c r="G876" s="105"/>
      <c r="H876" s="105"/>
      <c r="I876" s="105"/>
      <c r="J876" s="105"/>
      <c r="K876" s="105"/>
      <c r="L876" s="105"/>
      <c r="M876" s="105"/>
      <c r="N876" s="105"/>
    </row>
    <row r="877" spans="1:14" x14ac:dyDescent="0.25">
      <c r="A877" s="105"/>
      <c r="B877" s="105"/>
      <c r="C877" s="105"/>
      <c r="D877" s="105"/>
      <c r="E877" s="105"/>
      <c r="F877" s="105"/>
      <c r="G877" s="105"/>
      <c r="H877" s="105"/>
      <c r="I877" s="105"/>
      <c r="J877" s="105"/>
      <c r="K877" s="105"/>
      <c r="L877" s="105"/>
      <c r="M877" s="105"/>
      <c r="N877" s="105"/>
    </row>
    <row r="878" spans="1:14" x14ac:dyDescent="0.25">
      <c r="A878" s="105"/>
      <c r="B878" s="105"/>
      <c r="C878" s="105"/>
      <c r="D878" s="105"/>
      <c r="E878" s="105"/>
      <c r="F878" s="105"/>
      <c r="G878" s="105"/>
      <c r="H878" s="105"/>
      <c r="I878" s="105"/>
      <c r="J878" s="105"/>
      <c r="K878" s="105"/>
      <c r="L878" s="105"/>
      <c r="M878" s="105"/>
      <c r="N878" s="105"/>
    </row>
    <row r="879" spans="1:14" x14ac:dyDescent="0.25">
      <c r="A879" s="105"/>
      <c r="B879" s="105"/>
      <c r="C879" s="105"/>
      <c r="D879" s="105"/>
      <c r="E879" s="105"/>
      <c r="F879" s="105"/>
      <c r="G879" s="105"/>
      <c r="H879" s="105"/>
      <c r="I879" s="105"/>
      <c r="J879" s="105"/>
      <c r="K879" s="105"/>
      <c r="L879" s="105"/>
      <c r="M879" s="105"/>
      <c r="N879" s="105"/>
    </row>
    <row r="880" spans="1:14" x14ac:dyDescent="0.25">
      <c r="A880" s="105"/>
      <c r="B880" s="105"/>
      <c r="C880" s="105"/>
      <c r="D880" s="105"/>
      <c r="E880" s="105"/>
      <c r="F880" s="105"/>
      <c r="G880" s="105"/>
      <c r="H880" s="105"/>
      <c r="I880" s="105"/>
      <c r="J880" s="105"/>
      <c r="K880" s="105"/>
      <c r="L880" s="105"/>
      <c r="M880" s="105"/>
      <c r="N880" s="105"/>
    </row>
    <row r="881" spans="1:14" x14ac:dyDescent="0.25">
      <c r="A881" s="105"/>
      <c r="B881" s="105"/>
      <c r="C881" s="105"/>
      <c r="D881" s="105"/>
      <c r="E881" s="105"/>
      <c r="F881" s="105"/>
      <c r="G881" s="105"/>
      <c r="H881" s="105"/>
      <c r="I881" s="105"/>
      <c r="J881" s="105"/>
      <c r="K881" s="105"/>
      <c r="L881" s="105"/>
      <c r="M881" s="105"/>
      <c r="N881" s="105"/>
    </row>
    <row r="882" spans="1:14" x14ac:dyDescent="0.25">
      <c r="A882" s="105"/>
      <c r="B882" s="105"/>
      <c r="C882" s="105"/>
      <c r="D882" s="105"/>
      <c r="E882" s="105"/>
      <c r="F882" s="105"/>
      <c r="G882" s="105"/>
      <c r="H882" s="105"/>
      <c r="I882" s="105"/>
      <c r="J882" s="105"/>
      <c r="K882" s="105"/>
      <c r="L882" s="105"/>
      <c r="M882" s="105"/>
      <c r="N882" s="105"/>
    </row>
    <row r="883" spans="1:14" x14ac:dyDescent="0.25">
      <c r="A883" s="105"/>
      <c r="B883" s="105"/>
      <c r="C883" s="105"/>
      <c r="D883" s="105"/>
      <c r="E883" s="105"/>
      <c r="F883" s="105"/>
      <c r="G883" s="105"/>
      <c r="H883" s="105"/>
      <c r="I883" s="105"/>
      <c r="J883" s="105"/>
      <c r="K883" s="105"/>
      <c r="L883" s="105"/>
      <c r="M883" s="105"/>
      <c r="N883" s="105"/>
    </row>
    <row r="884" spans="1:14" x14ac:dyDescent="0.25">
      <c r="A884" s="105"/>
      <c r="B884" s="105"/>
      <c r="C884" s="105"/>
      <c r="D884" s="105"/>
      <c r="E884" s="105"/>
      <c r="F884" s="105"/>
      <c r="G884" s="105"/>
      <c r="H884" s="105"/>
      <c r="I884" s="105"/>
      <c r="J884" s="105"/>
      <c r="K884" s="105"/>
      <c r="L884" s="105"/>
      <c r="M884" s="105"/>
      <c r="N884" s="105"/>
    </row>
    <row r="885" spans="1:14" x14ac:dyDescent="0.25">
      <c r="A885" s="105"/>
      <c r="B885" s="105"/>
      <c r="C885" s="105"/>
      <c r="D885" s="105"/>
      <c r="E885" s="105"/>
      <c r="F885" s="105"/>
      <c r="G885" s="105"/>
      <c r="H885" s="105"/>
      <c r="I885" s="105"/>
      <c r="J885" s="105"/>
      <c r="K885" s="105"/>
      <c r="L885" s="105"/>
      <c r="M885" s="105"/>
      <c r="N885" s="105"/>
    </row>
    <row r="886" spans="1:14" x14ac:dyDescent="0.25">
      <c r="A886" s="105"/>
      <c r="B886" s="105"/>
      <c r="C886" s="105"/>
      <c r="D886" s="105"/>
      <c r="E886" s="105"/>
      <c r="F886" s="105"/>
      <c r="G886" s="105"/>
      <c r="H886" s="105"/>
      <c r="I886" s="105"/>
      <c r="J886" s="105"/>
      <c r="K886" s="105"/>
      <c r="L886" s="105"/>
      <c r="M886" s="105"/>
      <c r="N886" s="105"/>
    </row>
    <row r="887" spans="1:14" x14ac:dyDescent="0.25">
      <c r="A887" s="105"/>
      <c r="B887" s="105"/>
      <c r="C887" s="105"/>
      <c r="D887" s="105"/>
      <c r="E887" s="105"/>
      <c r="F887" s="105"/>
      <c r="G887" s="105"/>
      <c r="H887" s="105"/>
      <c r="I887" s="105"/>
      <c r="J887" s="105"/>
      <c r="K887" s="105"/>
      <c r="L887" s="105"/>
      <c r="M887" s="105"/>
      <c r="N887" s="105"/>
    </row>
    <row r="888" spans="1:14" x14ac:dyDescent="0.25">
      <c r="A888" s="105"/>
      <c r="B888" s="105"/>
      <c r="C888" s="105"/>
      <c r="D888" s="105"/>
      <c r="E888" s="105"/>
      <c r="F888" s="105"/>
      <c r="G888" s="105"/>
      <c r="H888" s="105"/>
      <c r="I888" s="105"/>
      <c r="J888" s="105"/>
      <c r="K888" s="105"/>
      <c r="L888" s="105"/>
      <c r="M888" s="105"/>
      <c r="N888" s="105"/>
    </row>
    <row r="889" spans="1:14" x14ac:dyDescent="0.25">
      <c r="A889" s="105"/>
      <c r="B889" s="105"/>
      <c r="C889" s="105"/>
      <c r="D889" s="105"/>
      <c r="E889" s="105"/>
      <c r="F889" s="105"/>
      <c r="G889" s="105"/>
      <c r="H889" s="105"/>
      <c r="I889" s="105"/>
      <c r="J889" s="105"/>
      <c r="K889" s="105"/>
      <c r="L889" s="105"/>
      <c r="M889" s="105"/>
      <c r="N889" s="105"/>
    </row>
    <row r="890" spans="1:14" x14ac:dyDescent="0.25">
      <c r="A890" s="105"/>
      <c r="B890" s="105"/>
      <c r="C890" s="105"/>
      <c r="D890" s="105"/>
      <c r="E890" s="105"/>
      <c r="F890" s="105"/>
      <c r="G890" s="105"/>
      <c r="H890" s="105"/>
      <c r="I890" s="105"/>
      <c r="J890" s="105"/>
      <c r="K890" s="105"/>
      <c r="L890" s="105"/>
      <c r="M890" s="105"/>
      <c r="N890" s="105"/>
    </row>
    <row r="891" spans="1:14" x14ac:dyDescent="0.25">
      <c r="A891" s="105"/>
      <c r="B891" s="105"/>
      <c r="C891" s="105"/>
      <c r="D891" s="105"/>
      <c r="E891" s="105"/>
      <c r="F891" s="105"/>
      <c r="G891" s="105"/>
      <c r="H891" s="105"/>
      <c r="I891" s="105"/>
      <c r="J891" s="105"/>
      <c r="K891" s="105"/>
      <c r="L891" s="105"/>
      <c r="M891" s="105"/>
      <c r="N891" s="105"/>
    </row>
    <row r="892" spans="1:14" x14ac:dyDescent="0.25">
      <c r="A892" s="105"/>
      <c r="B892" s="105"/>
      <c r="C892" s="105"/>
      <c r="D892" s="105"/>
      <c r="E892" s="105"/>
      <c r="F892" s="105"/>
      <c r="G892" s="105"/>
      <c r="H892" s="105"/>
      <c r="I892" s="105"/>
      <c r="J892" s="105"/>
      <c r="K892" s="105"/>
      <c r="L892" s="105"/>
      <c r="M892" s="105"/>
      <c r="N892" s="105"/>
    </row>
    <row r="893" spans="1:14" x14ac:dyDescent="0.25">
      <c r="A893" s="105"/>
      <c r="B893" s="105"/>
      <c r="C893" s="105"/>
      <c r="D893" s="105"/>
      <c r="E893" s="105"/>
      <c r="F893" s="105"/>
      <c r="G893" s="105"/>
      <c r="H893" s="105"/>
      <c r="I893" s="105"/>
      <c r="J893" s="105"/>
      <c r="K893" s="105"/>
      <c r="L893" s="105"/>
      <c r="M893" s="105"/>
      <c r="N893" s="105"/>
    </row>
    <row r="894" spans="1:14" x14ac:dyDescent="0.25">
      <c r="A894" s="105"/>
      <c r="B894" s="105"/>
      <c r="C894" s="105"/>
      <c r="D894" s="105"/>
      <c r="E894" s="105"/>
      <c r="F894" s="105"/>
      <c r="G894" s="105"/>
      <c r="H894" s="105"/>
      <c r="I894" s="105"/>
      <c r="J894" s="105"/>
      <c r="K894" s="105"/>
      <c r="L894" s="105"/>
      <c r="M894" s="105"/>
      <c r="N894" s="105"/>
    </row>
    <row r="895" spans="1:14" x14ac:dyDescent="0.25">
      <c r="A895" s="105"/>
      <c r="B895" s="105"/>
      <c r="C895" s="105"/>
      <c r="D895" s="105"/>
      <c r="E895" s="105"/>
      <c r="F895" s="105"/>
      <c r="G895" s="105"/>
      <c r="H895" s="105"/>
      <c r="I895" s="105"/>
      <c r="J895" s="105"/>
      <c r="K895" s="105"/>
      <c r="L895" s="105"/>
      <c r="M895" s="105"/>
      <c r="N895" s="105"/>
    </row>
    <row r="896" spans="1:14" x14ac:dyDescent="0.25">
      <c r="A896" s="105"/>
      <c r="B896" s="105"/>
      <c r="C896" s="105"/>
      <c r="D896" s="105"/>
      <c r="E896" s="105"/>
      <c r="F896" s="105"/>
      <c r="G896" s="105"/>
      <c r="H896" s="105"/>
      <c r="I896" s="105"/>
      <c r="J896" s="105"/>
      <c r="K896" s="105"/>
      <c r="L896" s="105"/>
      <c r="M896" s="105"/>
      <c r="N896" s="105"/>
    </row>
    <row r="897" spans="1:14" x14ac:dyDescent="0.25">
      <c r="A897" s="105"/>
      <c r="B897" s="105"/>
      <c r="C897" s="105"/>
      <c r="D897" s="105"/>
      <c r="E897" s="105"/>
      <c r="F897" s="105"/>
      <c r="G897" s="105"/>
      <c r="H897" s="105"/>
      <c r="I897" s="105"/>
      <c r="J897" s="105"/>
      <c r="K897" s="105"/>
      <c r="L897" s="105"/>
      <c r="M897" s="105"/>
      <c r="N897" s="105"/>
    </row>
    <row r="898" spans="1:14" x14ac:dyDescent="0.25">
      <c r="A898" s="105"/>
      <c r="B898" s="105"/>
      <c r="C898" s="105"/>
      <c r="D898" s="105"/>
      <c r="E898" s="105"/>
      <c r="F898" s="105"/>
      <c r="G898" s="105"/>
      <c r="H898" s="105"/>
      <c r="I898" s="105"/>
      <c r="J898" s="105"/>
      <c r="K898" s="105"/>
      <c r="L898" s="105"/>
      <c r="M898" s="105"/>
      <c r="N898" s="105"/>
    </row>
    <row r="899" spans="1:14" x14ac:dyDescent="0.25">
      <c r="A899" s="105"/>
      <c r="B899" s="105"/>
      <c r="C899" s="105"/>
      <c r="D899" s="105"/>
      <c r="E899" s="105"/>
      <c r="F899" s="105"/>
      <c r="G899" s="105"/>
      <c r="H899" s="105"/>
      <c r="I899" s="105"/>
      <c r="J899" s="105"/>
      <c r="K899" s="105"/>
      <c r="L899" s="105"/>
      <c r="M899" s="105"/>
      <c r="N899" s="105"/>
    </row>
    <row r="900" spans="1:14" x14ac:dyDescent="0.25">
      <c r="A900" s="105"/>
      <c r="B900" s="105"/>
      <c r="C900" s="105"/>
      <c r="D900" s="105"/>
      <c r="E900" s="105"/>
      <c r="F900" s="105"/>
      <c r="G900" s="105"/>
      <c r="H900" s="105"/>
      <c r="I900" s="105"/>
      <c r="J900" s="105"/>
      <c r="K900" s="105"/>
      <c r="L900" s="105"/>
      <c r="M900" s="105"/>
      <c r="N900" s="105"/>
    </row>
    <row r="901" spans="1:14" x14ac:dyDescent="0.25">
      <c r="A901" s="105"/>
      <c r="B901" s="105"/>
      <c r="C901" s="105"/>
      <c r="D901" s="105"/>
      <c r="E901" s="105"/>
      <c r="F901" s="105"/>
      <c r="G901" s="105"/>
      <c r="H901" s="105"/>
      <c r="I901" s="105"/>
      <c r="J901" s="105"/>
      <c r="K901" s="105"/>
      <c r="L901" s="105"/>
      <c r="M901" s="105"/>
      <c r="N901" s="105"/>
    </row>
    <row r="902" spans="1:14" x14ac:dyDescent="0.25">
      <c r="A902" s="105"/>
      <c r="B902" s="105"/>
      <c r="C902" s="105"/>
      <c r="D902" s="105"/>
      <c r="E902" s="105"/>
      <c r="F902" s="105"/>
      <c r="G902" s="105"/>
      <c r="H902" s="105"/>
      <c r="I902" s="105"/>
      <c r="J902" s="105"/>
      <c r="K902" s="105"/>
      <c r="L902" s="105"/>
      <c r="M902" s="105"/>
      <c r="N902" s="105"/>
    </row>
    <row r="903" spans="1:14" x14ac:dyDescent="0.25">
      <c r="A903" s="105"/>
      <c r="B903" s="105"/>
      <c r="C903" s="105"/>
      <c r="D903" s="105"/>
      <c r="E903" s="105"/>
      <c r="F903" s="105"/>
      <c r="G903" s="105"/>
      <c r="H903" s="105"/>
      <c r="I903" s="105"/>
      <c r="J903" s="105"/>
      <c r="K903" s="105"/>
      <c r="L903" s="105"/>
      <c r="M903" s="105"/>
      <c r="N903" s="105"/>
    </row>
    <row r="904" spans="1:14" x14ac:dyDescent="0.25">
      <c r="A904" s="105"/>
      <c r="B904" s="105"/>
      <c r="C904" s="105"/>
      <c r="D904" s="105"/>
      <c r="E904" s="105"/>
      <c r="F904" s="105"/>
      <c r="G904" s="105"/>
      <c r="H904" s="105"/>
      <c r="I904" s="105"/>
      <c r="J904" s="105"/>
      <c r="K904" s="105"/>
      <c r="L904" s="105"/>
      <c r="M904" s="105"/>
      <c r="N904" s="105"/>
    </row>
    <row r="905" spans="1:14" x14ac:dyDescent="0.25">
      <c r="A905" s="105"/>
      <c r="B905" s="105"/>
      <c r="C905" s="105"/>
      <c r="D905" s="105"/>
      <c r="E905" s="105"/>
      <c r="F905" s="105"/>
      <c r="G905" s="105"/>
      <c r="H905" s="105"/>
      <c r="I905" s="105"/>
      <c r="J905" s="105"/>
      <c r="K905" s="105"/>
      <c r="L905" s="105"/>
      <c r="M905" s="105"/>
      <c r="N905" s="105"/>
    </row>
    <row r="906" spans="1:14" x14ac:dyDescent="0.25">
      <c r="A906" s="105"/>
      <c r="B906" s="105"/>
      <c r="C906" s="105"/>
      <c r="D906" s="105"/>
      <c r="E906" s="105"/>
      <c r="F906" s="105"/>
      <c r="G906" s="105"/>
      <c r="H906" s="105"/>
      <c r="I906" s="105"/>
      <c r="J906" s="105"/>
      <c r="K906" s="105"/>
      <c r="L906" s="105"/>
      <c r="M906" s="105"/>
      <c r="N906" s="105"/>
    </row>
    <row r="907" spans="1:14" x14ac:dyDescent="0.25">
      <c r="A907" s="105"/>
      <c r="B907" s="105"/>
      <c r="C907" s="105"/>
      <c r="D907" s="105"/>
      <c r="E907" s="105"/>
      <c r="F907" s="105"/>
      <c r="G907" s="105"/>
      <c r="H907" s="105"/>
      <c r="I907" s="105"/>
      <c r="J907" s="105"/>
      <c r="K907" s="105"/>
      <c r="L907" s="105"/>
      <c r="M907" s="105"/>
      <c r="N907" s="105"/>
    </row>
    <row r="908" spans="1:14" x14ac:dyDescent="0.25">
      <c r="A908" s="105"/>
      <c r="B908" s="105"/>
      <c r="C908" s="105"/>
      <c r="D908" s="105"/>
      <c r="E908" s="105"/>
      <c r="F908" s="105"/>
      <c r="G908" s="105"/>
      <c r="H908" s="105"/>
      <c r="I908" s="105"/>
      <c r="J908" s="105"/>
      <c r="K908" s="105"/>
      <c r="L908" s="105"/>
      <c r="M908" s="105"/>
      <c r="N908" s="105"/>
    </row>
    <row r="909" spans="1:14" x14ac:dyDescent="0.25">
      <c r="A909" s="105"/>
      <c r="B909" s="105"/>
      <c r="C909" s="105"/>
      <c r="D909" s="105"/>
      <c r="E909" s="105"/>
      <c r="F909" s="105"/>
      <c r="G909" s="105"/>
      <c r="H909" s="105"/>
      <c r="I909" s="105"/>
      <c r="J909" s="105"/>
      <c r="K909" s="105"/>
      <c r="L909" s="105"/>
      <c r="M909" s="105"/>
      <c r="N909" s="105"/>
    </row>
    <row r="910" spans="1:14" x14ac:dyDescent="0.25">
      <c r="A910" s="105"/>
      <c r="B910" s="105"/>
      <c r="C910" s="105"/>
      <c r="D910" s="105"/>
      <c r="E910" s="105"/>
      <c r="F910" s="105"/>
      <c r="G910" s="105"/>
      <c r="H910" s="105"/>
      <c r="I910" s="105"/>
      <c r="J910" s="105"/>
      <c r="K910" s="105"/>
      <c r="L910" s="105"/>
      <c r="M910" s="105"/>
      <c r="N910" s="105"/>
    </row>
    <row r="911" spans="1:14" x14ac:dyDescent="0.25">
      <c r="A911" s="105"/>
      <c r="B911" s="105"/>
      <c r="C911" s="105"/>
      <c r="D911" s="105"/>
      <c r="E911" s="105"/>
      <c r="F911" s="105"/>
      <c r="G911" s="105"/>
      <c r="H911" s="105"/>
      <c r="I911" s="105"/>
      <c r="J911" s="105"/>
      <c r="K911" s="105"/>
      <c r="L911" s="105"/>
      <c r="M911" s="105"/>
      <c r="N911" s="105"/>
    </row>
    <row r="912" spans="1:14" x14ac:dyDescent="0.25">
      <c r="A912" s="105"/>
      <c r="B912" s="105"/>
      <c r="C912" s="105"/>
      <c r="D912" s="105"/>
      <c r="E912" s="105"/>
      <c r="F912" s="105"/>
      <c r="G912" s="105"/>
      <c r="H912" s="105"/>
      <c r="I912" s="105"/>
      <c r="J912" s="105"/>
      <c r="K912" s="105"/>
      <c r="L912" s="105"/>
      <c r="M912" s="105"/>
      <c r="N912" s="105"/>
    </row>
    <row r="913" spans="1:14" x14ac:dyDescent="0.25">
      <c r="A913" s="105"/>
      <c r="B913" s="105"/>
      <c r="C913" s="105"/>
      <c r="D913" s="105"/>
      <c r="E913" s="105"/>
      <c r="F913" s="105"/>
      <c r="G913" s="105"/>
      <c r="H913" s="105"/>
      <c r="I913" s="105"/>
      <c r="J913" s="105"/>
      <c r="K913" s="105"/>
      <c r="L913" s="105"/>
      <c r="M913" s="105"/>
      <c r="N913" s="105"/>
    </row>
    <row r="914" spans="1:14" x14ac:dyDescent="0.25">
      <c r="A914" s="105"/>
      <c r="B914" s="105"/>
      <c r="C914" s="105"/>
      <c r="D914" s="105"/>
      <c r="E914" s="105"/>
      <c r="F914" s="105"/>
      <c r="G914" s="105"/>
      <c r="H914" s="105"/>
      <c r="I914" s="105"/>
      <c r="J914" s="105"/>
      <c r="K914" s="105"/>
      <c r="L914" s="105"/>
      <c r="M914" s="105"/>
      <c r="N914" s="105"/>
    </row>
    <row r="915" spans="1:14" x14ac:dyDescent="0.25">
      <c r="A915" s="105"/>
      <c r="B915" s="105"/>
      <c r="C915" s="105"/>
      <c r="D915" s="105"/>
      <c r="E915" s="105"/>
      <c r="F915" s="105"/>
      <c r="G915" s="105"/>
      <c r="H915" s="105"/>
      <c r="I915" s="105"/>
      <c r="J915" s="105"/>
      <c r="K915" s="105"/>
      <c r="L915" s="105"/>
      <c r="M915" s="105"/>
      <c r="N915" s="105"/>
    </row>
    <row r="916" spans="1:14" x14ac:dyDescent="0.25">
      <c r="A916" s="105"/>
      <c r="B916" s="105"/>
      <c r="C916" s="105"/>
      <c r="D916" s="105"/>
      <c r="E916" s="105"/>
      <c r="F916" s="105"/>
      <c r="G916" s="105"/>
      <c r="H916" s="105"/>
      <c r="I916" s="105"/>
      <c r="J916" s="105"/>
      <c r="K916" s="105"/>
      <c r="L916" s="105"/>
      <c r="M916" s="105"/>
      <c r="N916" s="105"/>
    </row>
    <row r="917" spans="1:14" x14ac:dyDescent="0.25">
      <c r="A917" s="105"/>
      <c r="B917" s="105"/>
      <c r="C917" s="105"/>
      <c r="D917" s="105"/>
      <c r="E917" s="105"/>
      <c r="F917" s="105"/>
      <c r="G917" s="105"/>
      <c r="H917" s="105"/>
      <c r="I917" s="105"/>
      <c r="J917" s="105"/>
      <c r="K917" s="105"/>
      <c r="L917" s="105"/>
      <c r="M917" s="105"/>
      <c r="N917" s="105"/>
    </row>
    <row r="918" spans="1:14" x14ac:dyDescent="0.25">
      <c r="A918" s="105"/>
      <c r="B918" s="105"/>
      <c r="C918" s="105"/>
      <c r="D918" s="105"/>
      <c r="E918" s="105"/>
      <c r="F918" s="105"/>
      <c r="G918" s="105"/>
      <c r="H918" s="105"/>
      <c r="I918" s="105"/>
      <c r="J918" s="105"/>
      <c r="K918" s="105"/>
      <c r="L918" s="105"/>
      <c r="M918" s="105"/>
      <c r="N918" s="105"/>
    </row>
    <row r="919" spans="1:14" x14ac:dyDescent="0.25">
      <c r="A919" s="105"/>
      <c r="B919" s="105"/>
      <c r="C919" s="105"/>
      <c r="D919" s="105"/>
      <c r="E919" s="105"/>
      <c r="F919" s="105"/>
      <c r="G919" s="105"/>
      <c r="H919" s="105"/>
      <c r="I919" s="105"/>
      <c r="J919" s="105"/>
      <c r="K919" s="105"/>
      <c r="L919" s="105"/>
      <c r="M919" s="105"/>
      <c r="N919" s="105"/>
    </row>
    <row r="920" spans="1:14" x14ac:dyDescent="0.25">
      <c r="A920" s="105"/>
      <c r="B920" s="105"/>
      <c r="C920" s="105"/>
      <c r="D920" s="105"/>
      <c r="E920" s="105"/>
      <c r="F920" s="105"/>
      <c r="G920" s="105"/>
      <c r="H920" s="105"/>
      <c r="I920" s="105"/>
      <c r="J920" s="105"/>
      <c r="K920" s="105"/>
      <c r="L920" s="105"/>
      <c r="M920" s="105"/>
      <c r="N920" s="105"/>
    </row>
    <row r="921" spans="1:14" x14ac:dyDescent="0.25">
      <c r="A921" s="105"/>
      <c r="B921" s="105"/>
      <c r="C921" s="105"/>
      <c r="D921" s="105"/>
      <c r="E921" s="105"/>
      <c r="F921" s="105"/>
      <c r="G921" s="105"/>
      <c r="H921" s="105"/>
      <c r="I921" s="105"/>
      <c r="J921" s="105"/>
      <c r="K921" s="105"/>
      <c r="L921" s="105"/>
      <c r="M921" s="105"/>
      <c r="N921" s="105"/>
    </row>
    <row r="922" spans="1:14" x14ac:dyDescent="0.25">
      <c r="A922" s="105"/>
      <c r="B922" s="105"/>
      <c r="C922" s="105"/>
      <c r="D922" s="105"/>
      <c r="E922" s="105"/>
      <c r="F922" s="105"/>
      <c r="G922" s="105"/>
      <c r="H922" s="105"/>
      <c r="I922" s="105"/>
      <c r="J922" s="105"/>
      <c r="K922" s="105"/>
      <c r="L922" s="105"/>
      <c r="M922" s="105"/>
      <c r="N922" s="105"/>
    </row>
    <row r="923" spans="1:14" x14ac:dyDescent="0.25">
      <c r="A923" s="105"/>
      <c r="B923" s="105"/>
      <c r="C923" s="105"/>
      <c r="D923" s="105"/>
      <c r="E923" s="105"/>
      <c r="F923" s="105"/>
      <c r="G923" s="105"/>
      <c r="H923" s="105"/>
      <c r="I923" s="105"/>
      <c r="J923" s="105"/>
      <c r="K923" s="105"/>
      <c r="L923" s="105"/>
      <c r="M923" s="105"/>
      <c r="N923" s="105"/>
    </row>
    <row r="924" spans="1:14" x14ac:dyDescent="0.25">
      <c r="A924" s="105"/>
      <c r="B924" s="105"/>
      <c r="C924" s="105"/>
      <c r="D924" s="105"/>
      <c r="E924" s="105"/>
      <c r="F924" s="105"/>
      <c r="G924" s="105"/>
      <c r="H924" s="105"/>
      <c r="I924" s="105"/>
      <c r="J924" s="105"/>
      <c r="K924" s="105"/>
      <c r="L924" s="105"/>
      <c r="M924" s="105"/>
      <c r="N924" s="105"/>
    </row>
    <row r="925" spans="1:14" x14ac:dyDescent="0.25">
      <c r="A925" s="105"/>
      <c r="B925" s="105"/>
      <c r="C925" s="105"/>
      <c r="D925" s="105"/>
      <c r="E925" s="105"/>
      <c r="F925" s="105"/>
      <c r="G925" s="105"/>
      <c r="H925" s="105"/>
      <c r="I925" s="105"/>
      <c r="J925" s="105"/>
      <c r="K925" s="105"/>
      <c r="L925" s="105"/>
      <c r="M925" s="105"/>
      <c r="N925" s="105"/>
    </row>
    <row r="926" spans="1:14" x14ac:dyDescent="0.25">
      <c r="A926" s="105"/>
      <c r="B926" s="105"/>
      <c r="C926" s="105"/>
      <c r="D926" s="105"/>
      <c r="E926" s="105"/>
      <c r="F926" s="105"/>
      <c r="G926" s="105"/>
      <c r="H926" s="105"/>
      <c r="I926" s="105"/>
      <c r="J926" s="105"/>
      <c r="K926" s="105"/>
      <c r="L926" s="105"/>
      <c r="M926" s="105"/>
      <c r="N926" s="105"/>
    </row>
    <row r="927" spans="1:14" x14ac:dyDescent="0.25">
      <c r="A927" s="105"/>
      <c r="B927" s="105"/>
      <c r="C927" s="105"/>
      <c r="D927" s="105"/>
      <c r="E927" s="105"/>
      <c r="F927" s="105"/>
      <c r="G927" s="105"/>
      <c r="H927" s="105"/>
      <c r="I927" s="105"/>
      <c r="J927" s="105"/>
      <c r="K927" s="105"/>
      <c r="L927" s="105"/>
      <c r="M927" s="105"/>
      <c r="N927" s="105"/>
    </row>
    <row r="928" spans="1:14" x14ac:dyDescent="0.25">
      <c r="A928" s="105"/>
      <c r="B928" s="105"/>
      <c r="C928" s="105"/>
      <c r="D928" s="105"/>
      <c r="E928" s="105"/>
      <c r="F928" s="105"/>
      <c r="G928" s="105"/>
      <c r="H928" s="105"/>
      <c r="I928" s="105"/>
      <c r="J928" s="105"/>
      <c r="K928" s="105"/>
      <c r="L928" s="105"/>
      <c r="M928" s="105"/>
      <c r="N928" s="105"/>
    </row>
    <row r="929" spans="1:14" x14ac:dyDescent="0.25">
      <c r="A929" s="105"/>
      <c r="B929" s="105"/>
      <c r="C929" s="105"/>
      <c r="D929" s="105"/>
      <c r="E929" s="105"/>
      <c r="F929" s="105"/>
      <c r="G929" s="105"/>
      <c r="H929" s="105"/>
      <c r="I929" s="105"/>
      <c r="J929" s="105"/>
      <c r="K929" s="105"/>
      <c r="L929" s="105"/>
      <c r="M929" s="105"/>
      <c r="N929" s="105"/>
    </row>
    <row r="930" spans="1:14" x14ac:dyDescent="0.25">
      <c r="A930" s="105"/>
      <c r="B930" s="105"/>
      <c r="C930" s="105"/>
      <c r="D930" s="105"/>
      <c r="E930" s="105"/>
      <c r="F930" s="105"/>
      <c r="G930" s="105"/>
      <c r="H930" s="105"/>
      <c r="I930" s="105"/>
      <c r="J930" s="105"/>
      <c r="K930" s="105"/>
      <c r="L930" s="105"/>
      <c r="M930" s="105"/>
      <c r="N930" s="105"/>
    </row>
    <row r="931" spans="1:14" x14ac:dyDescent="0.25">
      <c r="A931" s="105"/>
      <c r="B931" s="105"/>
      <c r="C931" s="105"/>
      <c r="D931" s="105"/>
      <c r="E931" s="105"/>
      <c r="F931" s="105"/>
      <c r="G931" s="105"/>
      <c r="H931" s="105"/>
      <c r="I931" s="105"/>
      <c r="J931" s="105"/>
      <c r="K931" s="105"/>
      <c r="L931" s="105"/>
      <c r="M931" s="105"/>
      <c r="N931" s="105"/>
    </row>
    <row r="932" spans="1:14" x14ac:dyDescent="0.25">
      <c r="A932" s="105"/>
      <c r="B932" s="105"/>
      <c r="C932" s="105"/>
      <c r="D932" s="105"/>
      <c r="E932" s="105"/>
      <c r="F932" s="105"/>
      <c r="G932" s="105"/>
      <c r="H932" s="105"/>
      <c r="I932" s="105"/>
      <c r="J932" s="105"/>
      <c r="K932" s="105"/>
      <c r="L932" s="105"/>
      <c r="M932" s="105"/>
      <c r="N932" s="105"/>
    </row>
    <row r="933" spans="1:14" x14ac:dyDescent="0.25">
      <c r="A933" s="105"/>
      <c r="B933" s="105"/>
      <c r="C933" s="105"/>
      <c r="D933" s="105"/>
      <c r="E933" s="105"/>
      <c r="F933" s="105"/>
      <c r="G933" s="105"/>
      <c r="H933" s="105"/>
      <c r="I933" s="105"/>
      <c r="J933" s="105"/>
      <c r="K933" s="105"/>
      <c r="L933" s="105"/>
      <c r="M933" s="105"/>
      <c r="N933" s="105"/>
    </row>
    <row r="934" spans="1:14" x14ac:dyDescent="0.25">
      <c r="A934" s="105"/>
      <c r="B934" s="105"/>
      <c r="C934" s="105"/>
      <c r="D934" s="105"/>
      <c r="E934" s="105"/>
      <c r="F934" s="105"/>
      <c r="G934" s="105"/>
      <c r="H934" s="105"/>
      <c r="I934" s="105"/>
      <c r="J934" s="105"/>
      <c r="K934" s="105"/>
      <c r="L934" s="105"/>
      <c r="M934" s="105"/>
      <c r="N934" s="105"/>
    </row>
    <row r="935" spans="1:14" x14ac:dyDescent="0.25">
      <c r="A935" s="105"/>
      <c r="B935" s="105"/>
      <c r="C935" s="105"/>
      <c r="D935" s="105"/>
      <c r="E935" s="105"/>
      <c r="F935" s="105"/>
      <c r="G935" s="105"/>
      <c r="H935" s="105"/>
      <c r="I935" s="105"/>
      <c r="J935" s="105"/>
      <c r="K935" s="105"/>
      <c r="L935" s="105"/>
      <c r="M935" s="105"/>
      <c r="N935" s="105"/>
    </row>
    <row r="936" spans="1:14" x14ac:dyDescent="0.25">
      <c r="A936" s="105"/>
      <c r="B936" s="105"/>
      <c r="C936" s="105"/>
      <c r="D936" s="105"/>
      <c r="E936" s="105"/>
      <c r="F936" s="105"/>
      <c r="G936" s="105"/>
      <c r="H936" s="105"/>
      <c r="I936" s="105"/>
      <c r="J936" s="105"/>
      <c r="K936" s="105"/>
      <c r="L936" s="105"/>
      <c r="M936" s="105"/>
      <c r="N936" s="105"/>
    </row>
    <row r="937" spans="1:14" x14ac:dyDescent="0.25">
      <c r="A937" s="105"/>
      <c r="B937" s="105"/>
      <c r="C937" s="105"/>
      <c r="D937" s="105"/>
      <c r="E937" s="105"/>
      <c r="F937" s="105"/>
      <c r="G937" s="105"/>
      <c r="H937" s="105"/>
      <c r="I937" s="105"/>
      <c r="J937" s="105"/>
      <c r="K937" s="105"/>
      <c r="L937" s="105"/>
      <c r="M937" s="105"/>
      <c r="N937" s="105"/>
    </row>
    <row r="938" spans="1:14" x14ac:dyDescent="0.25">
      <c r="A938" s="105"/>
      <c r="B938" s="105"/>
      <c r="C938" s="105"/>
      <c r="D938" s="105"/>
      <c r="E938" s="105"/>
      <c r="F938" s="105"/>
      <c r="G938" s="105"/>
      <c r="H938" s="105"/>
      <c r="I938" s="105"/>
      <c r="J938" s="105"/>
      <c r="K938" s="105"/>
      <c r="L938" s="105"/>
      <c r="M938" s="105"/>
      <c r="N938" s="105"/>
    </row>
    <row r="939" spans="1:14" x14ac:dyDescent="0.25">
      <c r="A939" s="105"/>
      <c r="B939" s="105"/>
      <c r="C939" s="105"/>
      <c r="D939" s="105"/>
      <c r="E939" s="105"/>
      <c r="F939" s="105"/>
      <c r="G939" s="105"/>
      <c r="H939" s="105"/>
      <c r="I939" s="105"/>
      <c r="J939" s="105"/>
      <c r="K939" s="105"/>
      <c r="L939" s="105"/>
      <c r="M939" s="105"/>
      <c r="N939" s="105"/>
    </row>
    <row r="940" spans="1:14" x14ac:dyDescent="0.25">
      <c r="A940" s="105"/>
      <c r="B940" s="105"/>
      <c r="C940" s="105"/>
      <c r="D940" s="105"/>
      <c r="E940" s="105"/>
      <c r="F940" s="105"/>
      <c r="G940" s="105"/>
      <c r="H940" s="105"/>
      <c r="I940" s="105"/>
      <c r="J940" s="105"/>
      <c r="K940" s="105"/>
      <c r="L940" s="105"/>
      <c r="M940" s="105"/>
      <c r="N940" s="105"/>
    </row>
    <row r="941" spans="1:14" x14ac:dyDescent="0.25">
      <c r="A941" s="105"/>
      <c r="B941" s="105"/>
      <c r="C941" s="105"/>
      <c r="D941" s="105"/>
      <c r="E941" s="105"/>
      <c r="F941" s="105"/>
      <c r="G941" s="105"/>
      <c r="H941" s="105"/>
      <c r="I941" s="105"/>
      <c r="J941" s="105"/>
      <c r="K941" s="105"/>
      <c r="L941" s="105"/>
      <c r="M941" s="105"/>
      <c r="N941" s="105"/>
    </row>
    <row r="942" spans="1:14" x14ac:dyDescent="0.25">
      <c r="A942" s="105"/>
      <c r="B942" s="105"/>
      <c r="C942" s="105"/>
      <c r="D942" s="105"/>
      <c r="E942" s="105"/>
      <c r="F942" s="105"/>
      <c r="G942" s="105"/>
      <c r="H942" s="105"/>
      <c r="I942" s="105"/>
      <c r="J942" s="105"/>
      <c r="K942" s="105"/>
      <c r="L942" s="105"/>
      <c r="M942" s="105"/>
      <c r="N942" s="105"/>
    </row>
    <row r="943" spans="1:14" x14ac:dyDescent="0.25">
      <c r="A943" s="105"/>
      <c r="B943" s="105"/>
      <c r="C943" s="105"/>
      <c r="D943" s="105"/>
      <c r="E943" s="105"/>
      <c r="F943" s="105"/>
      <c r="G943" s="105"/>
      <c r="H943" s="105"/>
      <c r="I943" s="105"/>
      <c r="J943" s="105"/>
      <c r="K943" s="105"/>
      <c r="L943" s="105"/>
      <c r="M943" s="105"/>
      <c r="N943" s="105"/>
    </row>
    <row r="944" spans="1:14" x14ac:dyDescent="0.25">
      <c r="A944" s="105"/>
      <c r="B944" s="105"/>
      <c r="C944" s="105"/>
      <c r="D944" s="105"/>
      <c r="E944" s="105"/>
      <c r="F944" s="105"/>
      <c r="G944" s="105"/>
      <c r="H944" s="105"/>
      <c r="I944" s="105"/>
      <c r="J944" s="105"/>
      <c r="K944" s="105"/>
      <c r="L944" s="105"/>
      <c r="M944" s="105"/>
      <c r="N944" s="105"/>
    </row>
    <row r="945" spans="1:14" x14ac:dyDescent="0.25">
      <c r="A945" s="105"/>
      <c r="B945" s="105"/>
      <c r="C945" s="105"/>
      <c r="D945" s="105"/>
      <c r="E945" s="105"/>
      <c r="F945" s="105"/>
      <c r="G945" s="105"/>
      <c r="H945" s="105"/>
      <c r="I945" s="105"/>
      <c r="J945" s="105"/>
      <c r="K945" s="105"/>
      <c r="L945" s="105"/>
      <c r="M945" s="105"/>
      <c r="N945" s="105"/>
    </row>
    <row r="946" spans="1:14" x14ac:dyDescent="0.25">
      <c r="A946" s="105"/>
      <c r="B946" s="105"/>
      <c r="C946" s="105"/>
      <c r="D946" s="105"/>
      <c r="E946" s="105"/>
      <c r="F946" s="105"/>
      <c r="G946" s="105"/>
      <c r="H946" s="105"/>
      <c r="I946" s="105"/>
      <c r="J946" s="105"/>
      <c r="K946" s="105"/>
      <c r="L946" s="105"/>
      <c r="M946" s="105"/>
      <c r="N946" s="105"/>
    </row>
    <row r="947" spans="1:14" x14ac:dyDescent="0.25">
      <c r="A947" s="105"/>
      <c r="B947" s="105"/>
      <c r="C947" s="105"/>
      <c r="D947" s="105"/>
      <c r="E947" s="105"/>
      <c r="F947" s="105"/>
      <c r="G947" s="105"/>
      <c r="H947" s="105"/>
      <c r="I947" s="105"/>
      <c r="J947" s="105"/>
      <c r="K947" s="105"/>
      <c r="L947" s="105"/>
      <c r="M947" s="105"/>
      <c r="N947" s="105"/>
    </row>
    <row r="948" spans="1:14" x14ac:dyDescent="0.25">
      <c r="A948" s="105"/>
      <c r="B948" s="105"/>
      <c r="C948" s="105"/>
      <c r="D948" s="105"/>
      <c r="E948" s="105"/>
      <c r="F948" s="105"/>
      <c r="G948" s="105"/>
      <c r="H948" s="105"/>
      <c r="I948" s="105"/>
      <c r="J948" s="105"/>
      <c r="K948" s="105"/>
      <c r="L948" s="105"/>
      <c r="M948" s="105"/>
      <c r="N948" s="105"/>
    </row>
    <row r="949" spans="1:14" x14ac:dyDescent="0.25">
      <c r="A949" s="105"/>
      <c r="B949" s="105"/>
      <c r="C949" s="105"/>
      <c r="D949" s="105"/>
      <c r="E949" s="105"/>
      <c r="F949" s="105"/>
      <c r="G949" s="105"/>
      <c r="H949" s="105"/>
      <c r="I949" s="105"/>
      <c r="J949" s="105"/>
      <c r="K949" s="105"/>
      <c r="L949" s="105"/>
      <c r="M949" s="105"/>
      <c r="N949" s="105"/>
    </row>
    <row r="950" spans="1:14" x14ac:dyDescent="0.25">
      <c r="A950" s="105"/>
      <c r="B950" s="105"/>
      <c r="C950" s="105"/>
      <c r="D950" s="105"/>
      <c r="E950" s="105"/>
      <c r="F950" s="105"/>
      <c r="G950" s="105"/>
      <c r="H950" s="105"/>
      <c r="I950" s="105"/>
      <c r="J950" s="105"/>
      <c r="K950" s="105"/>
      <c r="L950" s="105"/>
      <c r="M950" s="105"/>
      <c r="N950" s="105"/>
    </row>
    <row r="951" spans="1:14" x14ac:dyDescent="0.25">
      <c r="A951" s="105"/>
      <c r="B951" s="105"/>
      <c r="C951" s="105"/>
      <c r="D951" s="105"/>
      <c r="E951" s="105"/>
      <c r="F951" s="105"/>
      <c r="G951" s="105"/>
      <c r="H951" s="105"/>
      <c r="I951" s="105"/>
      <c r="J951" s="105"/>
      <c r="K951" s="105"/>
      <c r="L951" s="105"/>
      <c r="M951" s="105"/>
      <c r="N951" s="105"/>
    </row>
    <row r="952" spans="1:14" x14ac:dyDescent="0.25">
      <c r="A952" s="105"/>
      <c r="B952" s="105"/>
      <c r="C952" s="105"/>
      <c r="D952" s="105"/>
      <c r="E952" s="105"/>
      <c r="F952" s="105"/>
      <c r="G952" s="105"/>
      <c r="H952" s="105"/>
      <c r="I952" s="105"/>
      <c r="J952" s="105"/>
      <c r="K952" s="105"/>
      <c r="L952" s="105"/>
      <c r="M952" s="105"/>
      <c r="N952" s="105"/>
    </row>
    <row r="953" spans="1:14" x14ac:dyDescent="0.25">
      <c r="A953" s="105"/>
      <c r="B953" s="105"/>
      <c r="C953" s="105"/>
      <c r="D953" s="105"/>
      <c r="E953" s="105"/>
      <c r="F953" s="105"/>
      <c r="G953" s="105"/>
      <c r="H953" s="105"/>
      <c r="I953" s="105"/>
      <c r="J953" s="105"/>
      <c r="K953" s="105"/>
      <c r="L953" s="105"/>
      <c r="M953" s="105"/>
      <c r="N953" s="105"/>
    </row>
    <row r="954" spans="1:14" x14ac:dyDescent="0.25">
      <c r="A954" s="105"/>
      <c r="B954" s="105"/>
      <c r="C954" s="105"/>
      <c r="D954" s="105"/>
      <c r="E954" s="105"/>
      <c r="F954" s="105"/>
      <c r="G954" s="105"/>
      <c r="H954" s="105"/>
      <c r="I954" s="105"/>
      <c r="J954" s="105"/>
      <c r="K954" s="105"/>
      <c r="L954" s="105"/>
      <c r="M954" s="105"/>
      <c r="N954" s="105"/>
    </row>
    <row r="955" spans="1:14" x14ac:dyDescent="0.25">
      <c r="A955" s="105"/>
      <c r="B955" s="105"/>
      <c r="C955" s="105"/>
      <c r="D955" s="105"/>
      <c r="E955" s="105"/>
      <c r="F955" s="105"/>
      <c r="G955" s="105"/>
      <c r="H955" s="105"/>
      <c r="I955" s="105"/>
      <c r="J955" s="105"/>
      <c r="K955" s="105"/>
      <c r="L955" s="105"/>
      <c r="M955" s="105"/>
      <c r="N955" s="105"/>
    </row>
    <row r="956" spans="1:14" x14ac:dyDescent="0.25">
      <c r="A956" s="105"/>
      <c r="B956" s="105"/>
      <c r="C956" s="105"/>
      <c r="D956" s="105"/>
      <c r="E956" s="105"/>
      <c r="F956" s="105"/>
      <c r="G956" s="105"/>
      <c r="H956" s="105"/>
      <c r="I956" s="105"/>
      <c r="J956" s="105"/>
      <c r="K956" s="105"/>
      <c r="L956" s="105"/>
      <c r="M956" s="105"/>
      <c r="N956" s="105"/>
    </row>
    <row r="957" spans="1:14" x14ac:dyDescent="0.25">
      <c r="A957" s="105"/>
      <c r="B957" s="105"/>
      <c r="C957" s="105"/>
      <c r="D957" s="105"/>
      <c r="E957" s="105"/>
      <c r="F957" s="105"/>
      <c r="G957" s="105"/>
      <c r="H957" s="105"/>
      <c r="I957" s="105"/>
      <c r="J957" s="105"/>
      <c r="K957" s="105"/>
      <c r="L957" s="105"/>
      <c r="M957" s="105"/>
      <c r="N957" s="105"/>
    </row>
    <row r="958" spans="1:14" x14ac:dyDescent="0.25">
      <c r="A958" s="105"/>
      <c r="B958" s="105"/>
      <c r="C958" s="105"/>
      <c r="D958" s="105"/>
      <c r="E958" s="105"/>
      <c r="F958" s="105"/>
      <c r="G958" s="105"/>
      <c r="H958" s="105"/>
      <c r="I958" s="105"/>
      <c r="J958" s="105"/>
      <c r="K958" s="105"/>
      <c r="L958" s="105"/>
      <c r="M958" s="105"/>
      <c r="N958" s="105"/>
    </row>
    <row r="959" spans="1:14" x14ac:dyDescent="0.25">
      <c r="A959" s="105"/>
      <c r="B959" s="105"/>
      <c r="C959" s="105"/>
      <c r="D959" s="105"/>
      <c r="E959" s="105"/>
      <c r="F959" s="105"/>
      <c r="G959" s="105"/>
      <c r="H959" s="105"/>
      <c r="I959" s="105"/>
      <c r="J959" s="105"/>
      <c r="K959" s="105"/>
      <c r="L959" s="105"/>
      <c r="M959" s="105"/>
      <c r="N959" s="105"/>
    </row>
    <row r="960" spans="1:14" x14ac:dyDescent="0.25">
      <c r="A960" s="105"/>
      <c r="B960" s="105"/>
      <c r="C960" s="105"/>
      <c r="D960" s="105"/>
      <c r="E960" s="105"/>
      <c r="F960" s="105"/>
      <c r="G960" s="105"/>
      <c r="H960" s="105"/>
      <c r="I960" s="105"/>
      <c r="J960" s="105"/>
      <c r="K960" s="105"/>
      <c r="L960" s="105"/>
      <c r="M960" s="105"/>
      <c r="N960" s="105"/>
    </row>
    <row r="961" spans="1:14" x14ac:dyDescent="0.25">
      <c r="A961" s="105"/>
      <c r="B961" s="105"/>
      <c r="C961" s="105"/>
      <c r="D961" s="105"/>
      <c r="E961" s="105"/>
      <c r="F961" s="105"/>
      <c r="G961" s="105"/>
      <c r="H961" s="105"/>
      <c r="I961" s="105"/>
      <c r="J961" s="105"/>
      <c r="K961" s="105"/>
      <c r="L961" s="105"/>
      <c r="M961" s="105"/>
      <c r="N961" s="105"/>
    </row>
    <row r="962" spans="1:14" x14ac:dyDescent="0.25">
      <c r="A962" s="105"/>
      <c r="B962" s="105"/>
      <c r="C962" s="105"/>
      <c r="D962" s="105"/>
      <c r="E962" s="105"/>
      <c r="F962" s="105"/>
      <c r="G962" s="105"/>
      <c r="H962" s="105"/>
      <c r="I962" s="105"/>
      <c r="J962" s="105"/>
      <c r="K962" s="105"/>
      <c r="L962" s="105"/>
      <c r="M962" s="105"/>
      <c r="N962" s="105"/>
    </row>
    <row r="963" spans="1:14" x14ac:dyDescent="0.25">
      <c r="A963" s="105"/>
      <c r="B963" s="105"/>
      <c r="C963" s="105"/>
      <c r="D963" s="105"/>
      <c r="E963" s="105"/>
      <c r="F963" s="105"/>
      <c r="G963" s="105"/>
      <c r="H963" s="105"/>
      <c r="I963" s="105"/>
      <c r="J963" s="105"/>
      <c r="K963" s="105"/>
      <c r="L963" s="105"/>
      <c r="M963" s="105"/>
      <c r="N963" s="105"/>
    </row>
    <row r="964" spans="1:14" x14ac:dyDescent="0.25">
      <c r="A964" s="105"/>
      <c r="B964" s="105"/>
      <c r="C964" s="105"/>
      <c r="D964" s="105"/>
      <c r="E964" s="105"/>
      <c r="F964" s="105"/>
      <c r="G964" s="105"/>
      <c r="H964" s="105"/>
      <c r="I964" s="105"/>
      <c r="J964" s="105"/>
      <c r="K964" s="105"/>
      <c r="L964" s="105"/>
      <c r="M964" s="105"/>
      <c r="N964" s="105"/>
    </row>
    <row r="965" spans="1:14" x14ac:dyDescent="0.25">
      <c r="A965" s="105"/>
      <c r="B965" s="105"/>
      <c r="C965" s="105"/>
      <c r="D965" s="105"/>
      <c r="E965" s="105"/>
      <c r="F965" s="105"/>
      <c r="G965" s="105"/>
      <c r="H965" s="105"/>
      <c r="I965" s="105"/>
      <c r="J965" s="105"/>
      <c r="K965" s="105"/>
      <c r="L965" s="105"/>
      <c r="M965" s="105"/>
      <c r="N965" s="105"/>
    </row>
    <row r="966" spans="1:14" x14ac:dyDescent="0.25">
      <c r="A966" s="105"/>
      <c r="B966" s="105"/>
      <c r="C966" s="105"/>
      <c r="D966" s="105"/>
      <c r="E966" s="105"/>
      <c r="F966" s="105"/>
      <c r="G966" s="105"/>
      <c r="H966" s="105"/>
      <c r="I966" s="105"/>
      <c r="J966" s="105"/>
      <c r="K966" s="105"/>
      <c r="L966" s="105"/>
      <c r="M966" s="105"/>
      <c r="N966" s="105"/>
    </row>
    <row r="967" spans="1:14" x14ac:dyDescent="0.25">
      <c r="A967" s="105"/>
      <c r="B967" s="105"/>
      <c r="C967" s="105"/>
      <c r="D967" s="105"/>
      <c r="E967" s="105"/>
      <c r="F967" s="105"/>
      <c r="G967" s="105"/>
      <c r="H967" s="105"/>
      <c r="I967" s="105"/>
      <c r="J967" s="105"/>
      <c r="K967" s="105"/>
      <c r="L967" s="105"/>
      <c r="M967" s="105"/>
      <c r="N967" s="105"/>
    </row>
    <row r="968" spans="1:14" x14ac:dyDescent="0.25">
      <c r="A968" s="105"/>
      <c r="B968" s="105"/>
      <c r="C968" s="105"/>
      <c r="D968" s="105"/>
      <c r="E968" s="105"/>
      <c r="F968" s="105"/>
      <c r="G968" s="105"/>
      <c r="H968" s="105"/>
      <c r="I968" s="105"/>
      <c r="J968" s="105"/>
      <c r="K968" s="105"/>
      <c r="L968" s="105"/>
      <c r="M968" s="105"/>
      <c r="N968" s="105"/>
    </row>
    <row r="969" spans="1:14" x14ac:dyDescent="0.25">
      <c r="A969" s="105"/>
      <c r="B969" s="105"/>
      <c r="C969" s="105"/>
      <c r="D969" s="105"/>
      <c r="E969" s="105"/>
      <c r="F969" s="105"/>
      <c r="G969" s="105"/>
      <c r="H969" s="105"/>
      <c r="I969" s="105"/>
      <c r="J969" s="105"/>
      <c r="K969" s="105"/>
      <c r="L969" s="105"/>
      <c r="M969" s="105"/>
      <c r="N969" s="105"/>
    </row>
    <row r="970" spans="1:14" x14ac:dyDescent="0.25">
      <c r="A970" s="105"/>
      <c r="B970" s="105"/>
      <c r="C970" s="105"/>
      <c r="D970" s="105"/>
      <c r="E970" s="105"/>
      <c r="F970" s="105"/>
      <c r="G970" s="105"/>
      <c r="H970" s="105"/>
      <c r="I970" s="105"/>
      <c r="J970" s="105"/>
      <c r="K970" s="105"/>
      <c r="L970" s="105"/>
      <c r="M970" s="105"/>
      <c r="N970" s="105"/>
    </row>
    <row r="971" spans="1:14" x14ac:dyDescent="0.25">
      <c r="A971" s="105"/>
      <c r="B971" s="105"/>
      <c r="C971" s="105"/>
      <c r="D971" s="105"/>
      <c r="E971" s="105"/>
      <c r="F971" s="105"/>
      <c r="G971" s="105"/>
      <c r="H971" s="105"/>
      <c r="I971" s="105"/>
      <c r="J971" s="105"/>
      <c r="K971" s="105"/>
      <c r="L971" s="105"/>
      <c r="M971" s="105"/>
      <c r="N971" s="105"/>
    </row>
    <row r="972" spans="1:14" x14ac:dyDescent="0.25">
      <c r="A972" s="105"/>
      <c r="B972" s="105"/>
      <c r="C972" s="105"/>
      <c r="D972" s="105"/>
      <c r="E972" s="105"/>
      <c r="F972" s="105"/>
      <c r="G972" s="105"/>
      <c r="H972" s="105"/>
      <c r="I972" s="105"/>
      <c r="J972" s="105"/>
      <c r="K972" s="105"/>
      <c r="L972" s="105"/>
      <c r="M972" s="105"/>
      <c r="N972" s="105"/>
    </row>
    <row r="973" spans="1:14" x14ac:dyDescent="0.25">
      <c r="A973" s="105"/>
      <c r="B973" s="105"/>
      <c r="C973" s="105"/>
      <c r="D973" s="105"/>
      <c r="E973" s="105"/>
      <c r="F973" s="105"/>
      <c r="G973" s="105"/>
      <c r="H973" s="105"/>
      <c r="I973" s="105"/>
      <c r="J973" s="105"/>
      <c r="K973" s="105"/>
      <c r="L973" s="105"/>
      <c r="M973" s="105"/>
      <c r="N973" s="105"/>
    </row>
    <row r="974" spans="1:14" x14ac:dyDescent="0.25">
      <c r="A974" s="105"/>
      <c r="B974" s="105"/>
      <c r="C974" s="105"/>
      <c r="D974" s="105"/>
      <c r="E974" s="105"/>
      <c r="F974" s="105"/>
      <c r="G974" s="105"/>
      <c r="H974" s="105"/>
      <c r="I974" s="105"/>
      <c r="J974" s="105"/>
      <c r="K974" s="105"/>
      <c r="L974" s="105"/>
      <c r="M974" s="105"/>
      <c r="N974" s="105"/>
    </row>
    <row r="975" spans="1:14" x14ac:dyDescent="0.25">
      <c r="A975" s="105"/>
      <c r="B975" s="105"/>
      <c r="C975" s="105"/>
      <c r="D975" s="105"/>
      <c r="E975" s="105"/>
      <c r="F975" s="105"/>
      <c r="G975" s="105"/>
      <c r="H975" s="105"/>
      <c r="I975" s="105"/>
      <c r="J975" s="105"/>
      <c r="K975" s="105"/>
      <c r="L975" s="105"/>
      <c r="M975" s="105"/>
      <c r="N975" s="105"/>
    </row>
    <row r="976" spans="1:14" x14ac:dyDescent="0.25">
      <c r="A976" s="105"/>
      <c r="B976" s="105"/>
      <c r="C976" s="105"/>
      <c r="D976" s="105"/>
      <c r="E976" s="105"/>
      <c r="F976" s="105"/>
      <c r="G976" s="105"/>
      <c r="H976" s="105"/>
      <c r="I976" s="105"/>
      <c r="J976" s="105"/>
      <c r="K976" s="105"/>
      <c r="L976" s="105"/>
      <c r="M976" s="105"/>
      <c r="N976" s="105"/>
    </row>
    <row r="977" spans="1:14" x14ac:dyDescent="0.25">
      <c r="A977" s="105"/>
      <c r="B977" s="105"/>
      <c r="C977" s="105"/>
      <c r="D977" s="105"/>
      <c r="E977" s="105"/>
      <c r="F977" s="105"/>
      <c r="G977" s="105"/>
      <c r="H977" s="105"/>
      <c r="I977" s="105"/>
      <c r="J977" s="105"/>
      <c r="K977" s="105"/>
      <c r="L977" s="105"/>
      <c r="M977" s="105"/>
      <c r="N977" s="105"/>
    </row>
    <row r="978" spans="1:14" x14ac:dyDescent="0.25">
      <c r="A978" s="105"/>
      <c r="B978" s="105"/>
      <c r="C978" s="105"/>
      <c r="D978" s="105"/>
      <c r="E978" s="105"/>
      <c r="F978" s="105"/>
      <c r="G978" s="105"/>
      <c r="H978" s="105"/>
      <c r="I978" s="105"/>
      <c r="J978" s="105"/>
      <c r="K978" s="105"/>
      <c r="L978" s="105"/>
      <c r="M978" s="105"/>
      <c r="N978" s="105"/>
    </row>
    <row r="979" spans="1:14" x14ac:dyDescent="0.25">
      <c r="A979" s="105"/>
      <c r="B979" s="105"/>
      <c r="C979" s="105"/>
      <c r="D979" s="105"/>
      <c r="E979" s="105"/>
      <c r="F979" s="105"/>
      <c r="G979" s="105"/>
      <c r="H979" s="105"/>
      <c r="I979" s="105"/>
      <c r="J979" s="105"/>
      <c r="K979" s="105"/>
      <c r="L979" s="105"/>
      <c r="M979" s="105"/>
      <c r="N979" s="105"/>
    </row>
    <row r="980" spans="1:14" x14ac:dyDescent="0.25">
      <c r="A980" s="105"/>
      <c r="B980" s="105"/>
      <c r="C980" s="105"/>
      <c r="D980" s="105"/>
      <c r="E980" s="105"/>
      <c r="F980" s="105"/>
      <c r="G980" s="105"/>
      <c r="H980" s="105"/>
      <c r="I980" s="105"/>
      <c r="J980" s="105"/>
      <c r="K980" s="105"/>
      <c r="L980" s="105"/>
      <c r="M980" s="105"/>
      <c r="N980" s="105"/>
    </row>
    <row r="981" spans="1:14" x14ac:dyDescent="0.25">
      <c r="A981" s="105"/>
      <c r="B981" s="105"/>
      <c r="C981" s="105"/>
      <c r="D981" s="105"/>
      <c r="E981" s="105"/>
      <c r="F981" s="105"/>
      <c r="G981" s="105"/>
      <c r="H981" s="105"/>
      <c r="I981" s="105"/>
      <c r="J981" s="105"/>
      <c r="K981" s="105"/>
      <c r="L981" s="105"/>
      <c r="M981" s="105"/>
      <c r="N981" s="105"/>
    </row>
    <row r="982" spans="1:14" x14ac:dyDescent="0.25">
      <c r="A982" s="105"/>
      <c r="B982" s="105"/>
      <c r="C982" s="105"/>
      <c r="D982" s="105"/>
      <c r="E982" s="105"/>
      <c r="F982" s="105"/>
      <c r="G982" s="105"/>
      <c r="H982" s="105"/>
      <c r="I982" s="105"/>
      <c r="J982" s="105"/>
      <c r="K982" s="105"/>
      <c r="L982" s="105"/>
      <c r="M982" s="105"/>
      <c r="N982" s="105"/>
    </row>
    <row r="983" spans="1:14" x14ac:dyDescent="0.25">
      <c r="A983" s="105"/>
      <c r="B983" s="105"/>
      <c r="C983" s="105"/>
      <c r="D983" s="105"/>
      <c r="E983" s="105"/>
      <c r="F983" s="105"/>
      <c r="G983" s="105"/>
      <c r="H983" s="105"/>
      <c r="I983" s="105"/>
      <c r="J983" s="105"/>
      <c r="K983" s="105"/>
      <c r="L983" s="105"/>
      <c r="M983" s="105"/>
      <c r="N983" s="105"/>
    </row>
    <row r="984" spans="1:14" x14ac:dyDescent="0.25">
      <c r="A984" s="105"/>
      <c r="B984" s="105"/>
      <c r="C984" s="105"/>
      <c r="D984" s="105"/>
      <c r="E984" s="105"/>
      <c r="F984" s="105"/>
      <c r="G984" s="105"/>
      <c r="H984" s="105"/>
      <c r="I984" s="105"/>
      <c r="J984" s="105"/>
      <c r="K984" s="105"/>
      <c r="L984" s="105"/>
      <c r="M984" s="105"/>
      <c r="N984" s="105"/>
    </row>
    <row r="985" spans="1:14" x14ac:dyDescent="0.25">
      <c r="A985" s="105"/>
      <c r="B985" s="105"/>
      <c r="C985" s="105"/>
      <c r="D985" s="105"/>
      <c r="E985" s="105"/>
      <c r="F985" s="105"/>
      <c r="G985" s="105"/>
      <c r="H985" s="105"/>
      <c r="I985" s="105"/>
      <c r="J985" s="105"/>
      <c r="K985" s="105"/>
      <c r="L985" s="105"/>
      <c r="M985" s="105"/>
      <c r="N985" s="105"/>
    </row>
    <row r="986" spans="1:14" x14ac:dyDescent="0.25">
      <c r="A986" s="105"/>
      <c r="B986" s="105"/>
      <c r="C986" s="105"/>
      <c r="D986" s="105"/>
      <c r="E986" s="105"/>
      <c r="F986" s="105"/>
      <c r="G986" s="105"/>
      <c r="H986" s="105"/>
      <c r="I986" s="105"/>
      <c r="J986" s="105"/>
      <c r="K986" s="105"/>
      <c r="L986" s="105"/>
      <c r="M986" s="105"/>
      <c r="N986" s="105"/>
    </row>
    <row r="987" spans="1:14" x14ac:dyDescent="0.25">
      <c r="A987" s="105"/>
      <c r="B987" s="105"/>
      <c r="C987" s="105"/>
      <c r="D987" s="105"/>
      <c r="E987" s="105"/>
      <c r="F987" s="105"/>
      <c r="G987" s="105"/>
      <c r="H987" s="105"/>
      <c r="I987" s="105"/>
      <c r="J987" s="105"/>
      <c r="K987" s="105"/>
      <c r="L987" s="105"/>
      <c r="M987" s="105"/>
      <c r="N987" s="105"/>
    </row>
    <row r="988" spans="1:14" x14ac:dyDescent="0.25">
      <c r="A988" s="105"/>
      <c r="B988" s="105"/>
      <c r="C988" s="105"/>
      <c r="D988" s="105"/>
      <c r="E988" s="105"/>
      <c r="F988" s="105"/>
      <c r="G988" s="105"/>
      <c r="H988" s="105"/>
      <c r="I988" s="105"/>
      <c r="J988" s="105"/>
      <c r="K988" s="105"/>
      <c r="L988" s="105"/>
      <c r="M988" s="105"/>
      <c r="N988" s="105"/>
    </row>
    <row r="989" spans="1:14" x14ac:dyDescent="0.25">
      <c r="A989" s="105"/>
      <c r="B989" s="105"/>
      <c r="C989" s="105"/>
      <c r="D989" s="105"/>
      <c r="E989" s="105"/>
      <c r="F989" s="105"/>
      <c r="G989" s="105"/>
      <c r="H989" s="105"/>
      <c r="I989" s="105"/>
      <c r="J989" s="105"/>
      <c r="K989" s="105"/>
      <c r="L989" s="105"/>
      <c r="M989" s="105"/>
      <c r="N989" s="105"/>
    </row>
    <row r="990" spans="1:14" x14ac:dyDescent="0.25">
      <c r="A990" s="105"/>
      <c r="B990" s="105"/>
      <c r="C990" s="105"/>
      <c r="D990" s="105"/>
      <c r="E990" s="105"/>
      <c r="F990" s="105"/>
      <c r="G990" s="105"/>
      <c r="H990" s="105"/>
      <c r="I990" s="105"/>
      <c r="J990" s="105"/>
      <c r="K990" s="105"/>
      <c r="L990" s="105"/>
      <c r="M990" s="105"/>
      <c r="N990" s="105"/>
    </row>
    <row r="991" spans="1:14" x14ac:dyDescent="0.25">
      <c r="A991" s="105"/>
      <c r="B991" s="105"/>
      <c r="C991" s="105"/>
      <c r="D991" s="105"/>
      <c r="E991" s="105"/>
      <c r="F991" s="105"/>
      <c r="G991" s="105"/>
      <c r="H991" s="105"/>
      <c r="I991" s="105"/>
      <c r="J991" s="105"/>
      <c r="K991" s="105"/>
      <c r="L991" s="105"/>
      <c r="M991" s="105"/>
      <c r="N991" s="105"/>
    </row>
    <row r="992" spans="1:14" x14ac:dyDescent="0.25">
      <c r="A992" s="105"/>
      <c r="B992" s="105"/>
      <c r="C992" s="105"/>
      <c r="D992" s="105"/>
      <c r="E992" s="105"/>
      <c r="F992" s="105"/>
      <c r="G992" s="105"/>
      <c r="H992" s="105"/>
      <c r="I992" s="105"/>
      <c r="J992" s="105"/>
      <c r="K992" s="105"/>
      <c r="L992" s="105"/>
      <c r="M992" s="105"/>
      <c r="N992" s="105"/>
    </row>
    <row r="993" spans="1:14" x14ac:dyDescent="0.25">
      <c r="A993" s="105"/>
      <c r="B993" s="105"/>
      <c r="C993" s="105"/>
      <c r="D993" s="105"/>
      <c r="E993" s="105"/>
      <c r="F993" s="105"/>
      <c r="G993" s="105"/>
      <c r="H993" s="105"/>
      <c r="I993" s="105"/>
      <c r="J993" s="105"/>
      <c r="K993" s="105"/>
      <c r="L993" s="105"/>
      <c r="M993" s="105"/>
      <c r="N993" s="105"/>
    </row>
    <row r="994" spans="1:14" x14ac:dyDescent="0.25">
      <c r="A994" s="105"/>
      <c r="B994" s="105"/>
      <c r="C994" s="105"/>
      <c r="D994" s="105"/>
      <c r="E994" s="105"/>
      <c r="F994" s="105"/>
      <c r="G994" s="105"/>
      <c r="H994" s="105"/>
      <c r="I994" s="105"/>
      <c r="J994" s="105"/>
      <c r="K994" s="105"/>
      <c r="L994" s="105"/>
      <c r="M994" s="105"/>
      <c r="N994" s="105"/>
    </row>
    <row r="995" spans="1:14" x14ac:dyDescent="0.25">
      <c r="A995" s="105"/>
      <c r="B995" s="105"/>
      <c r="C995" s="105"/>
      <c r="D995" s="105"/>
      <c r="E995" s="105"/>
      <c r="F995" s="105"/>
      <c r="G995" s="105"/>
      <c r="H995" s="105"/>
      <c r="I995" s="105"/>
      <c r="J995" s="105"/>
      <c r="K995" s="105"/>
      <c r="L995" s="105"/>
      <c r="M995" s="105"/>
      <c r="N995" s="105"/>
    </row>
    <row r="996" spans="1:14" x14ac:dyDescent="0.25">
      <c r="A996" s="105"/>
      <c r="B996" s="105"/>
      <c r="C996" s="105"/>
      <c r="D996" s="105"/>
      <c r="E996" s="105"/>
      <c r="F996" s="105"/>
      <c r="G996" s="105"/>
      <c r="H996" s="105"/>
      <c r="I996" s="105"/>
      <c r="J996" s="105"/>
      <c r="K996" s="105"/>
      <c r="L996" s="105"/>
      <c r="M996" s="105"/>
      <c r="N996" s="105"/>
    </row>
    <row r="997" spans="1:14" x14ac:dyDescent="0.25">
      <c r="A997" s="105"/>
      <c r="B997" s="105"/>
      <c r="C997" s="105"/>
      <c r="D997" s="105"/>
      <c r="E997" s="105"/>
      <c r="F997" s="105"/>
      <c r="G997" s="105"/>
      <c r="H997" s="105"/>
      <c r="I997" s="105"/>
      <c r="J997" s="105"/>
      <c r="K997" s="105"/>
      <c r="L997" s="105"/>
      <c r="M997" s="105"/>
      <c r="N997" s="105"/>
    </row>
    <row r="998" spans="1:14" x14ac:dyDescent="0.25">
      <c r="A998" s="105"/>
      <c r="B998" s="105"/>
      <c r="C998" s="105"/>
      <c r="D998" s="105"/>
      <c r="E998" s="105"/>
      <c r="F998" s="105"/>
      <c r="G998" s="105"/>
      <c r="H998" s="105"/>
      <c r="I998" s="105"/>
      <c r="J998" s="105"/>
      <c r="K998" s="105"/>
      <c r="L998" s="105"/>
      <c r="M998" s="105"/>
      <c r="N998" s="105"/>
    </row>
    <row r="999" spans="1:14" x14ac:dyDescent="0.25">
      <c r="A999" s="105"/>
      <c r="B999" s="105"/>
      <c r="C999" s="105"/>
      <c r="D999" s="105"/>
      <c r="E999" s="105"/>
      <c r="F999" s="105"/>
      <c r="G999" s="105"/>
      <c r="H999" s="105"/>
      <c r="I999" s="105"/>
      <c r="J999" s="105"/>
      <c r="K999" s="105"/>
      <c r="L999" s="105"/>
      <c r="M999" s="105"/>
      <c r="N999" s="105"/>
    </row>
    <row r="1000" spans="1:14" x14ac:dyDescent="0.25">
      <c r="A1000" s="105"/>
      <c r="B1000" s="105"/>
      <c r="C1000" s="105"/>
      <c r="D1000" s="105"/>
      <c r="E1000" s="105"/>
      <c r="F1000" s="105"/>
      <c r="G1000" s="105"/>
      <c r="H1000" s="105"/>
      <c r="I1000" s="105"/>
      <c r="J1000" s="105"/>
      <c r="K1000" s="105"/>
      <c r="L1000" s="105"/>
      <c r="M1000" s="105"/>
      <c r="N1000" s="105"/>
    </row>
    <row r="1001" spans="1:14" x14ac:dyDescent="0.25">
      <c r="A1001" s="105"/>
      <c r="B1001" s="105"/>
      <c r="C1001" s="105"/>
      <c r="D1001" s="105"/>
      <c r="E1001" s="105"/>
      <c r="F1001" s="105"/>
      <c r="G1001" s="105"/>
      <c r="H1001" s="105"/>
      <c r="I1001" s="105"/>
      <c r="J1001" s="105"/>
      <c r="K1001" s="105"/>
      <c r="L1001" s="105"/>
      <c r="M1001" s="105"/>
      <c r="N1001" s="105"/>
    </row>
    <row r="1002" spans="1:14" x14ac:dyDescent="0.25">
      <c r="A1002" s="105"/>
      <c r="B1002" s="105"/>
      <c r="C1002" s="105"/>
      <c r="D1002" s="105"/>
      <c r="E1002" s="105"/>
      <c r="F1002" s="105"/>
      <c r="G1002" s="105"/>
      <c r="H1002" s="105"/>
      <c r="I1002" s="105"/>
      <c r="J1002" s="105"/>
      <c r="K1002" s="105"/>
      <c r="L1002" s="105"/>
      <c r="M1002" s="105"/>
      <c r="N1002" s="105"/>
    </row>
    <row r="1003" spans="1:14" x14ac:dyDescent="0.25">
      <c r="A1003" s="105"/>
      <c r="B1003" s="105"/>
      <c r="C1003" s="105"/>
      <c r="D1003" s="105"/>
      <c r="E1003" s="105"/>
      <c r="F1003" s="105"/>
      <c r="G1003" s="105"/>
      <c r="H1003" s="105"/>
      <c r="I1003" s="105"/>
      <c r="J1003" s="105"/>
      <c r="K1003" s="105"/>
      <c r="L1003" s="105"/>
      <c r="M1003" s="105"/>
      <c r="N1003" s="105"/>
    </row>
    <row r="1004" spans="1:14" x14ac:dyDescent="0.25">
      <c r="A1004" s="105"/>
      <c r="B1004" s="105"/>
      <c r="C1004" s="105"/>
      <c r="D1004" s="105"/>
      <c r="E1004" s="105"/>
      <c r="F1004" s="105"/>
      <c r="G1004" s="105"/>
      <c r="H1004" s="105"/>
      <c r="I1004" s="105"/>
      <c r="J1004" s="105"/>
      <c r="K1004" s="105"/>
      <c r="L1004" s="105"/>
      <c r="M1004" s="105"/>
      <c r="N1004" s="105"/>
    </row>
    <row r="1005" spans="1:14" x14ac:dyDescent="0.25">
      <c r="A1005" s="105"/>
      <c r="B1005" s="105"/>
      <c r="C1005" s="105"/>
      <c r="D1005" s="105"/>
      <c r="E1005" s="105"/>
      <c r="F1005" s="105"/>
      <c r="G1005" s="105"/>
      <c r="H1005" s="105"/>
      <c r="I1005" s="105"/>
      <c r="J1005" s="105"/>
      <c r="K1005" s="105"/>
      <c r="L1005" s="105"/>
      <c r="M1005" s="105"/>
      <c r="N1005" s="105"/>
    </row>
    <row r="1006" spans="1:14" x14ac:dyDescent="0.25">
      <c r="A1006" s="105"/>
      <c r="B1006" s="105"/>
      <c r="C1006" s="105"/>
      <c r="D1006" s="105"/>
      <c r="E1006" s="105"/>
      <c r="F1006" s="105"/>
      <c r="G1006" s="105"/>
      <c r="H1006" s="105"/>
      <c r="I1006" s="105"/>
      <c r="J1006" s="105"/>
      <c r="K1006" s="105"/>
      <c r="L1006" s="105"/>
      <c r="M1006" s="105"/>
      <c r="N1006" s="105"/>
    </row>
    <row r="1007" spans="1:14" x14ac:dyDescent="0.25">
      <c r="A1007" s="105"/>
      <c r="B1007" s="105"/>
      <c r="C1007" s="105"/>
      <c r="D1007" s="105"/>
      <c r="E1007" s="105"/>
      <c r="F1007" s="105"/>
      <c r="G1007" s="105"/>
      <c r="H1007" s="105"/>
      <c r="I1007" s="105"/>
      <c r="J1007" s="105"/>
      <c r="K1007" s="105"/>
      <c r="L1007" s="105"/>
      <c r="M1007" s="105"/>
      <c r="N1007" s="105"/>
    </row>
    <row r="1008" spans="1:14" x14ac:dyDescent="0.25">
      <c r="A1008" s="105"/>
      <c r="B1008" s="105"/>
      <c r="C1008" s="105"/>
      <c r="D1008" s="105"/>
      <c r="E1008" s="105"/>
      <c r="F1008" s="105"/>
      <c r="G1008" s="105"/>
      <c r="H1008" s="105"/>
      <c r="I1008" s="105"/>
      <c r="J1008" s="105"/>
      <c r="K1008" s="105"/>
      <c r="L1008" s="105"/>
      <c r="M1008" s="105"/>
      <c r="N1008" s="105"/>
    </row>
    <row r="1009" spans="1:14" x14ac:dyDescent="0.25">
      <c r="A1009" s="105"/>
      <c r="B1009" s="105"/>
      <c r="C1009" s="105"/>
      <c r="D1009" s="105"/>
      <c r="E1009" s="105"/>
      <c r="F1009" s="105"/>
      <c r="G1009" s="105"/>
      <c r="H1009" s="105"/>
      <c r="I1009" s="105"/>
      <c r="J1009" s="105"/>
      <c r="K1009" s="105"/>
      <c r="L1009" s="105"/>
      <c r="M1009" s="105"/>
      <c r="N1009" s="105"/>
    </row>
    <row r="1010" spans="1:14" x14ac:dyDescent="0.25">
      <c r="A1010" s="105"/>
      <c r="B1010" s="105"/>
      <c r="C1010" s="105"/>
      <c r="D1010" s="105"/>
      <c r="E1010" s="105"/>
      <c r="F1010" s="105"/>
      <c r="G1010" s="105"/>
      <c r="H1010" s="105"/>
      <c r="I1010" s="105"/>
      <c r="J1010" s="105"/>
      <c r="K1010" s="105"/>
      <c r="L1010" s="105"/>
      <c r="M1010" s="105"/>
      <c r="N1010" s="105"/>
    </row>
    <row r="1011" spans="1:14" x14ac:dyDescent="0.25">
      <c r="A1011" s="105"/>
      <c r="B1011" s="105"/>
      <c r="C1011" s="105"/>
      <c r="D1011" s="105"/>
      <c r="E1011" s="105"/>
      <c r="F1011" s="105"/>
      <c r="G1011" s="105"/>
      <c r="H1011" s="105"/>
      <c r="I1011" s="105"/>
      <c r="J1011" s="105"/>
      <c r="K1011" s="105"/>
      <c r="L1011" s="105"/>
      <c r="M1011" s="105"/>
      <c r="N1011" s="105"/>
    </row>
    <row r="1012" spans="1:14" x14ac:dyDescent="0.25">
      <c r="A1012" s="105"/>
      <c r="B1012" s="105"/>
      <c r="C1012" s="105"/>
      <c r="D1012" s="105"/>
      <c r="E1012" s="105"/>
      <c r="F1012" s="105"/>
      <c r="G1012" s="105"/>
      <c r="H1012" s="105"/>
      <c r="I1012" s="105"/>
      <c r="J1012" s="105"/>
      <c r="K1012" s="105"/>
      <c r="L1012" s="105"/>
      <c r="M1012" s="105"/>
      <c r="N1012" s="105"/>
    </row>
    <row r="1013" spans="1:14" x14ac:dyDescent="0.25">
      <c r="A1013" s="105"/>
      <c r="B1013" s="105"/>
      <c r="C1013" s="105"/>
      <c r="D1013" s="105"/>
      <c r="E1013" s="105"/>
      <c r="F1013" s="105"/>
      <c r="G1013" s="105"/>
      <c r="H1013" s="105"/>
      <c r="I1013" s="105"/>
      <c r="J1013" s="105"/>
      <c r="K1013" s="105"/>
      <c r="L1013" s="105"/>
      <c r="M1013" s="105"/>
      <c r="N1013" s="105"/>
    </row>
    <row r="1014" spans="1:14" x14ac:dyDescent="0.25">
      <c r="A1014" s="105"/>
      <c r="B1014" s="105"/>
      <c r="C1014" s="105"/>
      <c r="D1014" s="105"/>
      <c r="E1014" s="105"/>
      <c r="F1014" s="105"/>
      <c r="G1014" s="105"/>
      <c r="H1014" s="105"/>
      <c r="I1014" s="105"/>
      <c r="J1014" s="105"/>
      <c r="K1014" s="105"/>
      <c r="L1014" s="105"/>
      <c r="M1014" s="105"/>
      <c r="N1014" s="105"/>
    </row>
    <row r="1015" spans="1:14" x14ac:dyDescent="0.25">
      <c r="A1015" s="105"/>
      <c r="B1015" s="105"/>
      <c r="C1015" s="105"/>
      <c r="D1015" s="105"/>
      <c r="E1015" s="105"/>
      <c r="F1015" s="105"/>
      <c r="G1015" s="105"/>
      <c r="H1015" s="105"/>
      <c r="I1015" s="105"/>
      <c r="J1015" s="105"/>
      <c r="K1015" s="105"/>
      <c r="L1015" s="105"/>
      <c r="M1015" s="105"/>
      <c r="N1015" s="105"/>
    </row>
    <row r="1016" spans="1:14" x14ac:dyDescent="0.25">
      <c r="A1016" s="105"/>
      <c r="B1016" s="105"/>
      <c r="C1016" s="105"/>
      <c r="D1016" s="105"/>
      <c r="E1016" s="105"/>
      <c r="F1016" s="105"/>
      <c r="G1016" s="105"/>
      <c r="H1016" s="105"/>
      <c r="I1016" s="105"/>
      <c r="J1016" s="105"/>
      <c r="K1016" s="105"/>
      <c r="L1016" s="105"/>
      <c r="M1016" s="105"/>
      <c r="N1016" s="105"/>
    </row>
    <row r="1017" spans="1:14" x14ac:dyDescent="0.25">
      <c r="A1017" s="105"/>
      <c r="B1017" s="105"/>
      <c r="C1017" s="105"/>
      <c r="D1017" s="105"/>
      <c r="E1017" s="105"/>
      <c r="F1017" s="105"/>
      <c r="G1017" s="105"/>
      <c r="H1017" s="105"/>
      <c r="I1017" s="105"/>
      <c r="J1017" s="105"/>
      <c r="K1017" s="105"/>
      <c r="L1017" s="105"/>
      <c r="M1017" s="105"/>
      <c r="N1017" s="105"/>
    </row>
    <row r="1018" spans="1:14" x14ac:dyDescent="0.25">
      <c r="A1018" s="105"/>
      <c r="B1018" s="105"/>
      <c r="C1018" s="105"/>
      <c r="D1018" s="105"/>
      <c r="E1018" s="105"/>
      <c r="F1018" s="105"/>
      <c r="G1018" s="105"/>
      <c r="H1018" s="105"/>
      <c r="I1018" s="105"/>
      <c r="J1018" s="105"/>
      <c r="K1018" s="105"/>
      <c r="L1018" s="105"/>
      <c r="M1018" s="105"/>
      <c r="N1018" s="105"/>
    </row>
    <row r="1019" spans="1:14" x14ac:dyDescent="0.25">
      <c r="A1019" s="105"/>
      <c r="B1019" s="105"/>
      <c r="C1019" s="105"/>
      <c r="D1019" s="105"/>
      <c r="E1019" s="105"/>
      <c r="F1019" s="105"/>
      <c r="G1019" s="105"/>
      <c r="H1019" s="105"/>
      <c r="I1019" s="105"/>
      <c r="J1019" s="105"/>
      <c r="K1019" s="105"/>
      <c r="L1019" s="105"/>
      <c r="M1019" s="105"/>
      <c r="N1019" s="105"/>
    </row>
    <row r="1020" spans="1:14" x14ac:dyDescent="0.25">
      <c r="A1020" s="105"/>
      <c r="B1020" s="105"/>
      <c r="C1020" s="105"/>
      <c r="D1020" s="105"/>
      <c r="E1020" s="105"/>
      <c r="F1020" s="105"/>
      <c r="G1020" s="105"/>
      <c r="H1020" s="105"/>
      <c r="I1020" s="105"/>
      <c r="J1020" s="105"/>
      <c r="K1020" s="105"/>
      <c r="L1020" s="105"/>
      <c r="M1020" s="105"/>
      <c r="N1020" s="105"/>
    </row>
    <row r="1021" spans="1:14" x14ac:dyDescent="0.25">
      <c r="A1021" s="105"/>
      <c r="B1021" s="105"/>
      <c r="C1021" s="105"/>
      <c r="D1021" s="105"/>
      <c r="E1021" s="105"/>
      <c r="F1021" s="105"/>
      <c r="G1021" s="105"/>
      <c r="H1021" s="105"/>
      <c r="I1021" s="105"/>
      <c r="J1021" s="105"/>
      <c r="K1021" s="105"/>
      <c r="L1021" s="105"/>
      <c r="M1021" s="105"/>
      <c r="N1021" s="105"/>
    </row>
    <row r="1022" spans="1:14" x14ac:dyDescent="0.25">
      <c r="A1022" s="105"/>
      <c r="B1022" s="105"/>
      <c r="C1022" s="105"/>
      <c r="D1022" s="105"/>
      <c r="E1022" s="105"/>
      <c r="F1022" s="105"/>
      <c r="G1022" s="105"/>
      <c r="H1022" s="105"/>
      <c r="I1022" s="105"/>
      <c r="J1022" s="105"/>
      <c r="K1022" s="105"/>
      <c r="L1022" s="105"/>
      <c r="M1022" s="105"/>
      <c r="N1022" s="105"/>
    </row>
    <row r="1023" spans="1:14" x14ac:dyDescent="0.25">
      <c r="A1023" s="105"/>
      <c r="B1023" s="105"/>
      <c r="C1023" s="105"/>
      <c r="D1023" s="105"/>
      <c r="E1023" s="105"/>
      <c r="F1023" s="105"/>
      <c r="G1023" s="105"/>
      <c r="H1023" s="105"/>
      <c r="I1023" s="105"/>
      <c r="J1023" s="105"/>
      <c r="K1023" s="105"/>
      <c r="L1023" s="105"/>
      <c r="M1023" s="105"/>
      <c r="N1023" s="105"/>
    </row>
    <row r="1024" spans="1:14" x14ac:dyDescent="0.25">
      <c r="A1024" s="105"/>
      <c r="B1024" s="105"/>
      <c r="C1024" s="105"/>
      <c r="D1024" s="105"/>
      <c r="E1024" s="105"/>
      <c r="F1024" s="105"/>
      <c r="G1024" s="105"/>
      <c r="H1024" s="105"/>
      <c r="I1024" s="105"/>
      <c r="J1024" s="105"/>
      <c r="K1024" s="105"/>
      <c r="L1024" s="105"/>
      <c r="M1024" s="105"/>
      <c r="N1024" s="105"/>
    </row>
    <row r="1025" spans="1:14" x14ac:dyDescent="0.25">
      <c r="A1025" s="105"/>
      <c r="B1025" s="105"/>
      <c r="C1025" s="105"/>
      <c r="D1025" s="105"/>
      <c r="E1025" s="105"/>
      <c r="F1025" s="105"/>
      <c r="G1025" s="105"/>
      <c r="H1025" s="105"/>
      <c r="I1025" s="105"/>
      <c r="J1025" s="105"/>
      <c r="K1025" s="105"/>
      <c r="L1025" s="105"/>
      <c r="M1025" s="105"/>
      <c r="N1025" s="105"/>
    </row>
    <row r="1026" spans="1:14" x14ac:dyDescent="0.25">
      <c r="A1026" s="105"/>
      <c r="B1026" s="105"/>
      <c r="C1026" s="105"/>
      <c r="D1026" s="105"/>
      <c r="E1026" s="105"/>
      <c r="F1026" s="105"/>
      <c r="G1026" s="105"/>
      <c r="H1026" s="105"/>
      <c r="I1026" s="105"/>
      <c r="J1026" s="105"/>
      <c r="K1026" s="105"/>
      <c r="L1026" s="105"/>
      <c r="M1026" s="105"/>
      <c r="N1026" s="105"/>
    </row>
    <row r="1027" spans="1:14" x14ac:dyDescent="0.25">
      <c r="A1027" s="105"/>
      <c r="B1027" s="105"/>
      <c r="C1027" s="105"/>
      <c r="D1027" s="105"/>
      <c r="E1027" s="105"/>
      <c r="F1027" s="105"/>
      <c r="G1027" s="105"/>
      <c r="H1027" s="105"/>
      <c r="I1027" s="105"/>
      <c r="J1027" s="105"/>
      <c r="K1027" s="105"/>
      <c r="L1027" s="105"/>
      <c r="M1027" s="105"/>
      <c r="N1027" s="105"/>
    </row>
    <row r="1028" spans="1:14" x14ac:dyDescent="0.25">
      <c r="A1028" s="105"/>
      <c r="B1028" s="105"/>
      <c r="C1028" s="105"/>
      <c r="D1028" s="105"/>
      <c r="E1028" s="105"/>
      <c r="F1028" s="105"/>
      <c r="G1028" s="105"/>
      <c r="H1028" s="105"/>
      <c r="I1028" s="105"/>
      <c r="J1028" s="105"/>
      <c r="K1028" s="105"/>
      <c r="L1028" s="105"/>
      <c r="M1028" s="105"/>
      <c r="N1028" s="105"/>
    </row>
    <row r="1029" spans="1:14" x14ac:dyDescent="0.25">
      <c r="A1029" s="105"/>
      <c r="B1029" s="105"/>
      <c r="C1029" s="105"/>
      <c r="D1029" s="105"/>
      <c r="E1029" s="105"/>
      <c r="F1029" s="105"/>
      <c r="G1029" s="105"/>
      <c r="H1029" s="105"/>
      <c r="I1029" s="105"/>
      <c r="J1029" s="105"/>
      <c r="K1029" s="105"/>
      <c r="L1029" s="105"/>
      <c r="M1029" s="105"/>
      <c r="N1029" s="105"/>
    </row>
    <row r="1030" spans="1:14" x14ac:dyDescent="0.25">
      <c r="A1030" s="105"/>
      <c r="B1030" s="105"/>
      <c r="C1030" s="105"/>
      <c r="D1030" s="105"/>
      <c r="E1030" s="105"/>
      <c r="F1030" s="105"/>
      <c r="G1030" s="105"/>
      <c r="H1030" s="105"/>
      <c r="I1030" s="105"/>
      <c r="J1030" s="105"/>
      <c r="K1030" s="105"/>
      <c r="L1030" s="105"/>
      <c r="M1030" s="105"/>
      <c r="N1030" s="105"/>
    </row>
    <row r="1031" spans="1:14" x14ac:dyDescent="0.25">
      <c r="A1031" s="105"/>
      <c r="B1031" s="105"/>
      <c r="C1031" s="105"/>
      <c r="D1031" s="105"/>
      <c r="E1031" s="105"/>
      <c r="F1031" s="105"/>
      <c r="G1031" s="105"/>
      <c r="H1031" s="105"/>
      <c r="I1031" s="105"/>
      <c r="J1031" s="105"/>
      <c r="K1031" s="105"/>
      <c r="L1031" s="105"/>
      <c r="M1031" s="105"/>
      <c r="N1031" s="105"/>
    </row>
    <row r="1032" spans="1:14" x14ac:dyDescent="0.25">
      <c r="A1032" s="105"/>
      <c r="B1032" s="105"/>
      <c r="C1032" s="105"/>
      <c r="D1032" s="105"/>
      <c r="E1032" s="105"/>
      <c r="F1032" s="105"/>
      <c r="G1032" s="105"/>
      <c r="H1032" s="105"/>
      <c r="I1032" s="105"/>
      <c r="J1032" s="105"/>
      <c r="K1032" s="105"/>
      <c r="L1032" s="105"/>
      <c r="M1032" s="105"/>
      <c r="N1032" s="105"/>
    </row>
    <row r="1033" spans="1:14" x14ac:dyDescent="0.25">
      <c r="A1033" s="105"/>
      <c r="B1033" s="105"/>
      <c r="C1033" s="105"/>
      <c r="D1033" s="105"/>
      <c r="E1033" s="105"/>
      <c r="F1033" s="105"/>
      <c r="G1033" s="105"/>
      <c r="H1033" s="105"/>
      <c r="I1033" s="105"/>
      <c r="J1033" s="105"/>
      <c r="K1033" s="105"/>
      <c r="L1033" s="105"/>
      <c r="M1033" s="105"/>
      <c r="N1033" s="105"/>
    </row>
    <row r="1034" spans="1:14" x14ac:dyDescent="0.25">
      <c r="A1034" s="105"/>
      <c r="B1034" s="105"/>
      <c r="C1034" s="105"/>
      <c r="D1034" s="105"/>
      <c r="E1034" s="105"/>
      <c r="F1034" s="105"/>
      <c r="G1034" s="105"/>
      <c r="H1034" s="105"/>
      <c r="I1034" s="105"/>
      <c r="J1034" s="105"/>
      <c r="K1034" s="105"/>
      <c r="L1034" s="105"/>
      <c r="M1034" s="105"/>
      <c r="N1034" s="105"/>
    </row>
    <row r="1035" spans="1:14" x14ac:dyDescent="0.25">
      <c r="A1035" s="105"/>
      <c r="B1035" s="105"/>
      <c r="C1035" s="105"/>
      <c r="D1035" s="105"/>
      <c r="E1035" s="105"/>
      <c r="F1035" s="105"/>
      <c r="G1035" s="105"/>
      <c r="H1035" s="105"/>
      <c r="I1035" s="105"/>
      <c r="J1035" s="105"/>
      <c r="K1035" s="105"/>
      <c r="L1035" s="105"/>
      <c r="M1035" s="105"/>
      <c r="N1035" s="105"/>
    </row>
    <row r="1036" spans="1:14" x14ac:dyDescent="0.25">
      <c r="A1036" s="105"/>
      <c r="B1036" s="105"/>
      <c r="C1036" s="105"/>
      <c r="D1036" s="105"/>
      <c r="E1036" s="105"/>
      <c r="F1036" s="105"/>
      <c r="G1036" s="105"/>
      <c r="H1036" s="105"/>
      <c r="I1036" s="105"/>
      <c r="J1036" s="105"/>
      <c r="K1036" s="105"/>
      <c r="L1036" s="105"/>
      <c r="M1036" s="105"/>
      <c r="N1036" s="105"/>
    </row>
    <row r="1037" spans="1:14" x14ac:dyDescent="0.25">
      <c r="A1037" s="105"/>
      <c r="B1037" s="105"/>
      <c r="C1037" s="105"/>
      <c r="D1037" s="105"/>
      <c r="E1037" s="105"/>
      <c r="F1037" s="105"/>
      <c r="G1037" s="105"/>
      <c r="H1037" s="105"/>
      <c r="I1037" s="105"/>
      <c r="J1037" s="105"/>
      <c r="K1037" s="105"/>
      <c r="L1037" s="105"/>
      <c r="M1037" s="105"/>
      <c r="N1037" s="105"/>
    </row>
    <row r="1038" spans="1:14" x14ac:dyDescent="0.25">
      <c r="A1038" s="105"/>
      <c r="B1038" s="105"/>
      <c r="C1038" s="105"/>
      <c r="D1038" s="105"/>
      <c r="E1038" s="105"/>
      <c r="F1038" s="105"/>
      <c r="G1038" s="105"/>
      <c r="H1038" s="105"/>
      <c r="I1038" s="105"/>
      <c r="J1038" s="105"/>
      <c r="K1038" s="105"/>
      <c r="L1038" s="105"/>
      <c r="M1038" s="105"/>
      <c r="N1038" s="105"/>
    </row>
    <row r="1039" spans="1:14" x14ac:dyDescent="0.25">
      <c r="A1039" s="105"/>
      <c r="B1039" s="105"/>
      <c r="C1039" s="105"/>
      <c r="D1039" s="105"/>
      <c r="E1039" s="105"/>
      <c r="F1039" s="105"/>
      <c r="G1039" s="105"/>
      <c r="H1039" s="105"/>
      <c r="I1039" s="105"/>
      <c r="J1039" s="105"/>
      <c r="K1039" s="105"/>
      <c r="L1039" s="105"/>
      <c r="M1039" s="105"/>
      <c r="N1039" s="105"/>
    </row>
    <row r="1040" spans="1:14" x14ac:dyDescent="0.25">
      <c r="A1040" s="105"/>
      <c r="B1040" s="105"/>
      <c r="C1040" s="105"/>
      <c r="D1040" s="105"/>
      <c r="E1040" s="105"/>
      <c r="F1040" s="105"/>
      <c r="G1040" s="105"/>
      <c r="H1040" s="105"/>
      <c r="I1040" s="105"/>
      <c r="J1040" s="105"/>
      <c r="K1040" s="105"/>
      <c r="L1040" s="105"/>
      <c r="M1040" s="105"/>
      <c r="N1040" s="105"/>
    </row>
    <row r="1041" spans="1:14" x14ac:dyDescent="0.25">
      <c r="A1041" s="105"/>
      <c r="B1041" s="105"/>
      <c r="C1041" s="105"/>
      <c r="D1041" s="105"/>
      <c r="E1041" s="105"/>
      <c r="F1041" s="105"/>
      <c r="G1041" s="105"/>
      <c r="H1041" s="105"/>
      <c r="I1041" s="105"/>
      <c r="J1041" s="105"/>
      <c r="K1041" s="105"/>
      <c r="L1041" s="105"/>
      <c r="M1041" s="105"/>
      <c r="N1041" s="105"/>
    </row>
    <row r="1042" spans="1:14" x14ac:dyDescent="0.25">
      <c r="A1042" s="105"/>
      <c r="B1042" s="105"/>
      <c r="C1042" s="105"/>
      <c r="D1042" s="105"/>
      <c r="E1042" s="105"/>
      <c r="F1042" s="105"/>
      <c r="G1042" s="105"/>
      <c r="H1042" s="105"/>
      <c r="I1042" s="105"/>
      <c r="J1042" s="105"/>
      <c r="K1042" s="105"/>
      <c r="L1042" s="105"/>
      <c r="M1042" s="105"/>
      <c r="N1042" s="105"/>
    </row>
    <row r="1043" spans="1:14" x14ac:dyDescent="0.25">
      <c r="A1043" s="105"/>
      <c r="B1043" s="105"/>
      <c r="C1043" s="105"/>
      <c r="D1043" s="105"/>
      <c r="E1043" s="105"/>
      <c r="F1043" s="105"/>
      <c r="G1043" s="105"/>
      <c r="H1043" s="105"/>
      <c r="I1043" s="105"/>
      <c r="J1043" s="105"/>
      <c r="K1043" s="105"/>
      <c r="L1043" s="105"/>
      <c r="M1043" s="105"/>
      <c r="N1043" s="105"/>
    </row>
    <row r="1044" spans="1:14" x14ac:dyDescent="0.25">
      <c r="A1044" s="105"/>
      <c r="B1044" s="105"/>
      <c r="C1044" s="105"/>
      <c r="D1044" s="105"/>
      <c r="E1044" s="105"/>
      <c r="F1044" s="105"/>
      <c r="G1044" s="105"/>
      <c r="H1044" s="105"/>
      <c r="I1044" s="105"/>
      <c r="J1044" s="105"/>
      <c r="K1044" s="105"/>
      <c r="L1044" s="105"/>
      <c r="M1044" s="105"/>
      <c r="N1044" s="105"/>
    </row>
    <row r="1045" spans="1:14" x14ac:dyDescent="0.25">
      <c r="A1045" s="105"/>
      <c r="B1045" s="105"/>
      <c r="C1045" s="105"/>
      <c r="D1045" s="105"/>
      <c r="E1045" s="105"/>
      <c r="F1045" s="105"/>
      <c r="G1045" s="105"/>
      <c r="H1045" s="105"/>
      <c r="I1045" s="105"/>
      <c r="J1045" s="105"/>
      <c r="K1045" s="105"/>
      <c r="L1045" s="105"/>
      <c r="M1045" s="105"/>
      <c r="N1045" s="105"/>
    </row>
    <row r="1046" spans="1:14" x14ac:dyDescent="0.25">
      <c r="A1046" s="105"/>
      <c r="B1046" s="105"/>
      <c r="C1046" s="105"/>
      <c r="D1046" s="105"/>
      <c r="E1046" s="105"/>
      <c r="F1046" s="105"/>
      <c r="G1046" s="105"/>
      <c r="H1046" s="105"/>
      <c r="I1046" s="105"/>
      <c r="J1046" s="105"/>
      <c r="K1046" s="105"/>
      <c r="L1046" s="105"/>
      <c r="M1046" s="105"/>
      <c r="N1046" s="105"/>
    </row>
    <row r="1047" spans="1:14" x14ac:dyDescent="0.25">
      <c r="A1047" s="105"/>
      <c r="B1047" s="105"/>
      <c r="C1047" s="105"/>
      <c r="D1047" s="105"/>
      <c r="E1047" s="105"/>
      <c r="F1047" s="105"/>
      <c r="G1047" s="105"/>
      <c r="H1047" s="105"/>
      <c r="I1047" s="105"/>
      <c r="J1047" s="105"/>
      <c r="K1047" s="105"/>
      <c r="L1047" s="105"/>
      <c r="M1047" s="105"/>
      <c r="N1047" s="105"/>
    </row>
    <row r="1048" spans="1:14" x14ac:dyDescent="0.25">
      <c r="A1048" s="105"/>
      <c r="B1048" s="105"/>
      <c r="C1048" s="105"/>
      <c r="D1048" s="105"/>
      <c r="E1048" s="105"/>
      <c r="F1048" s="105"/>
      <c r="G1048" s="105"/>
      <c r="H1048" s="105"/>
      <c r="I1048" s="105"/>
      <c r="J1048" s="105"/>
      <c r="K1048" s="105"/>
      <c r="L1048" s="105"/>
      <c r="M1048" s="105"/>
      <c r="N1048" s="105"/>
    </row>
    <row r="1049" spans="1:14" x14ac:dyDescent="0.25">
      <c r="A1049" s="105"/>
      <c r="B1049" s="105"/>
      <c r="C1049" s="105"/>
      <c r="D1049" s="105"/>
      <c r="E1049" s="105"/>
      <c r="F1049" s="105"/>
      <c r="G1049" s="105"/>
      <c r="H1049" s="105"/>
      <c r="I1049" s="105"/>
      <c r="J1049" s="105"/>
      <c r="K1049" s="105"/>
      <c r="L1049" s="105"/>
      <c r="M1049" s="105"/>
      <c r="N1049" s="105"/>
    </row>
    <row r="1050" spans="1:14" x14ac:dyDescent="0.25">
      <c r="A1050" s="105"/>
      <c r="B1050" s="105"/>
      <c r="C1050" s="105"/>
      <c r="D1050" s="105"/>
      <c r="E1050" s="105"/>
      <c r="F1050" s="105"/>
      <c r="G1050" s="105"/>
      <c r="H1050" s="105"/>
      <c r="I1050" s="105"/>
      <c r="J1050" s="105"/>
      <c r="K1050" s="105"/>
      <c r="L1050" s="105"/>
      <c r="M1050" s="105"/>
      <c r="N1050" s="105"/>
    </row>
    <row r="1051" spans="1:14" x14ac:dyDescent="0.25">
      <c r="A1051" s="105"/>
      <c r="B1051" s="105"/>
      <c r="C1051" s="105"/>
      <c r="D1051" s="105"/>
      <c r="E1051" s="105"/>
      <c r="F1051" s="105"/>
      <c r="G1051" s="105"/>
      <c r="H1051" s="105"/>
      <c r="I1051" s="105"/>
      <c r="J1051" s="105"/>
      <c r="K1051" s="105"/>
      <c r="L1051" s="105"/>
      <c r="M1051" s="105"/>
      <c r="N1051" s="105"/>
    </row>
    <row r="1052" spans="1:14" x14ac:dyDescent="0.25">
      <c r="A1052" s="105"/>
      <c r="B1052" s="105"/>
      <c r="C1052" s="105"/>
      <c r="D1052" s="105"/>
      <c r="E1052" s="105"/>
      <c r="F1052" s="105"/>
      <c r="G1052" s="105"/>
      <c r="H1052" s="105"/>
      <c r="I1052" s="105"/>
      <c r="J1052" s="105"/>
      <c r="K1052" s="105"/>
      <c r="L1052" s="105"/>
      <c r="M1052" s="105"/>
      <c r="N1052" s="105"/>
    </row>
    <row r="1053" spans="1:14" x14ac:dyDescent="0.25">
      <c r="A1053" s="105"/>
      <c r="B1053" s="105"/>
      <c r="C1053" s="105"/>
      <c r="D1053" s="105"/>
      <c r="E1053" s="105"/>
      <c r="F1053" s="105"/>
      <c r="G1053" s="105"/>
      <c r="H1053" s="105"/>
      <c r="I1053" s="105"/>
      <c r="J1053" s="105"/>
      <c r="K1053" s="105"/>
      <c r="L1053" s="105"/>
      <c r="M1053" s="105"/>
      <c r="N1053" s="105"/>
    </row>
    <row r="1054" spans="1:14" x14ac:dyDescent="0.25">
      <c r="A1054" s="105"/>
      <c r="B1054" s="105"/>
      <c r="C1054" s="105"/>
      <c r="D1054" s="105"/>
      <c r="E1054" s="105"/>
      <c r="F1054" s="105"/>
      <c r="G1054" s="105"/>
      <c r="H1054" s="105"/>
      <c r="I1054" s="105"/>
      <c r="J1054" s="105"/>
      <c r="K1054" s="105"/>
      <c r="L1054" s="105"/>
      <c r="M1054" s="105"/>
      <c r="N1054" s="105"/>
    </row>
    <row r="1055" spans="1:14" x14ac:dyDescent="0.25">
      <c r="A1055" s="105"/>
      <c r="B1055" s="105"/>
      <c r="C1055" s="105"/>
      <c r="D1055" s="105"/>
      <c r="E1055" s="105"/>
      <c r="F1055" s="105"/>
      <c r="G1055" s="105"/>
      <c r="H1055" s="105"/>
      <c r="I1055" s="105"/>
      <c r="J1055" s="105"/>
      <c r="K1055" s="105"/>
      <c r="L1055" s="105"/>
      <c r="M1055" s="105"/>
      <c r="N1055" s="105"/>
    </row>
    <row r="1056" spans="1:14" x14ac:dyDescent="0.25">
      <c r="A1056" s="105"/>
      <c r="B1056" s="105"/>
      <c r="C1056" s="105"/>
      <c r="D1056" s="105"/>
      <c r="E1056" s="105"/>
      <c r="F1056" s="105"/>
      <c r="G1056" s="105"/>
      <c r="H1056" s="105"/>
      <c r="I1056" s="105"/>
      <c r="J1056" s="105"/>
      <c r="K1056" s="105"/>
      <c r="L1056" s="105"/>
      <c r="M1056" s="105"/>
      <c r="N1056" s="105"/>
    </row>
    <row r="1057" spans="1:14" x14ac:dyDescent="0.25">
      <c r="A1057" s="105"/>
      <c r="B1057" s="105"/>
      <c r="C1057" s="105"/>
      <c r="D1057" s="105"/>
      <c r="E1057" s="105"/>
      <c r="F1057" s="105"/>
      <c r="G1057" s="105"/>
      <c r="H1057" s="105"/>
      <c r="I1057" s="105"/>
      <c r="J1057" s="105"/>
      <c r="K1057" s="105"/>
      <c r="L1057" s="105"/>
      <c r="M1057" s="105"/>
      <c r="N1057" s="105"/>
    </row>
    <row r="1058" spans="1:14" x14ac:dyDescent="0.25">
      <c r="A1058" s="105"/>
      <c r="B1058" s="105"/>
      <c r="C1058" s="105"/>
      <c r="D1058" s="105"/>
      <c r="E1058" s="105"/>
      <c r="F1058" s="105"/>
      <c r="G1058" s="105"/>
      <c r="H1058" s="105"/>
      <c r="I1058" s="105"/>
      <c r="J1058" s="105"/>
      <c r="K1058" s="105"/>
      <c r="L1058" s="105"/>
      <c r="M1058" s="105"/>
      <c r="N1058" s="105"/>
    </row>
    <row r="1059" spans="1:14" x14ac:dyDescent="0.25">
      <c r="A1059" s="105"/>
      <c r="B1059" s="105"/>
      <c r="C1059" s="105"/>
      <c r="D1059" s="105"/>
      <c r="E1059" s="105"/>
      <c r="F1059" s="105"/>
      <c r="G1059" s="105"/>
      <c r="H1059" s="105"/>
      <c r="I1059" s="105"/>
      <c r="J1059" s="105"/>
      <c r="K1059" s="105"/>
      <c r="L1059" s="105"/>
      <c r="M1059" s="105"/>
      <c r="N1059" s="105"/>
    </row>
    <row r="1060" spans="1:14" x14ac:dyDescent="0.25">
      <c r="A1060" s="105"/>
      <c r="B1060" s="105"/>
      <c r="C1060" s="105"/>
      <c r="D1060" s="105"/>
      <c r="E1060" s="105"/>
      <c r="F1060" s="105"/>
      <c r="G1060" s="105"/>
      <c r="H1060" s="105"/>
      <c r="I1060" s="105"/>
      <c r="J1060" s="105"/>
      <c r="K1060" s="105"/>
      <c r="L1060" s="105"/>
      <c r="M1060" s="105"/>
      <c r="N1060" s="105"/>
    </row>
    <row r="1061" spans="1:14" x14ac:dyDescent="0.25">
      <c r="A1061" s="105"/>
      <c r="B1061" s="105"/>
      <c r="C1061" s="105"/>
      <c r="D1061" s="105"/>
      <c r="E1061" s="105"/>
      <c r="F1061" s="105"/>
      <c r="G1061" s="105"/>
      <c r="H1061" s="105"/>
      <c r="I1061" s="105"/>
      <c r="J1061" s="105"/>
      <c r="K1061" s="105"/>
      <c r="L1061" s="105"/>
      <c r="M1061" s="105"/>
      <c r="N1061" s="105"/>
    </row>
    <row r="1062" spans="1:14" x14ac:dyDescent="0.25">
      <c r="A1062" s="105"/>
      <c r="B1062" s="105"/>
      <c r="C1062" s="105"/>
      <c r="D1062" s="105"/>
      <c r="E1062" s="105"/>
      <c r="F1062" s="105"/>
      <c r="G1062" s="105"/>
      <c r="H1062" s="105"/>
      <c r="I1062" s="105"/>
      <c r="J1062" s="105"/>
      <c r="K1062" s="105"/>
      <c r="L1062" s="105"/>
      <c r="M1062" s="105"/>
      <c r="N1062" s="105"/>
    </row>
    <row r="1063" spans="1:14" x14ac:dyDescent="0.25">
      <c r="A1063" s="105"/>
      <c r="B1063" s="105"/>
      <c r="C1063" s="105"/>
      <c r="D1063" s="105"/>
      <c r="E1063" s="105"/>
      <c r="F1063" s="105"/>
      <c r="G1063" s="105"/>
      <c r="H1063" s="105"/>
      <c r="I1063" s="105"/>
      <c r="J1063" s="105"/>
      <c r="K1063" s="105"/>
      <c r="L1063" s="105"/>
      <c r="M1063" s="105"/>
      <c r="N1063" s="105"/>
    </row>
    <row r="1064" spans="1:14" x14ac:dyDescent="0.25">
      <c r="A1064" s="105"/>
      <c r="B1064" s="105"/>
      <c r="C1064" s="105"/>
      <c r="D1064" s="105"/>
      <c r="E1064" s="105"/>
      <c r="F1064" s="105"/>
      <c r="G1064" s="105"/>
      <c r="H1064" s="105"/>
      <c r="I1064" s="105"/>
      <c r="J1064" s="105"/>
      <c r="K1064" s="105"/>
      <c r="L1064" s="105"/>
      <c r="M1064" s="105"/>
      <c r="N1064" s="105"/>
    </row>
    <row r="1065" spans="1:14" x14ac:dyDescent="0.25">
      <c r="A1065" s="105"/>
      <c r="B1065" s="105"/>
      <c r="C1065" s="105"/>
      <c r="D1065" s="105"/>
      <c r="E1065" s="105"/>
      <c r="F1065" s="105"/>
      <c r="G1065" s="105"/>
      <c r="H1065" s="105"/>
      <c r="I1065" s="105"/>
      <c r="J1065" s="105"/>
      <c r="K1065" s="105"/>
      <c r="L1065" s="105"/>
      <c r="M1065" s="105"/>
      <c r="N1065" s="105"/>
    </row>
    <row r="1066" spans="1:14" x14ac:dyDescent="0.25">
      <c r="A1066" s="105"/>
      <c r="B1066" s="105"/>
      <c r="C1066" s="105"/>
      <c r="D1066" s="105"/>
      <c r="E1066" s="105"/>
      <c r="F1066" s="105"/>
      <c r="G1066" s="105"/>
      <c r="H1066" s="105"/>
      <c r="I1066" s="105"/>
      <c r="J1066" s="105"/>
      <c r="K1066" s="105"/>
      <c r="L1066" s="105"/>
      <c r="M1066" s="105"/>
      <c r="N1066" s="105"/>
    </row>
    <row r="1067" spans="1:14" x14ac:dyDescent="0.25">
      <c r="A1067" s="105"/>
      <c r="B1067" s="105"/>
      <c r="C1067" s="105"/>
      <c r="D1067" s="105"/>
      <c r="E1067" s="105"/>
      <c r="F1067" s="105"/>
      <c r="G1067" s="105"/>
      <c r="H1067" s="105"/>
      <c r="I1067" s="105"/>
      <c r="J1067" s="105"/>
      <c r="K1067" s="105"/>
      <c r="L1067" s="105"/>
      <c r="M1067" s="105"/>
      <c r="N1067" s="105"/>
    </row>
    <row r="1068" spans="1:14" x14ac:dyDescent="0.25">
      <c r="A1068" s="105"/>
      <c r="B1068" s="105"/>
      <c r="C1068" s="105"/>
      <c r="D1068" s="105"/>
      <c r="E1068" s="105"/>
      <c r="F1068" s="105"/>
      <c r="G1068" s="105"/>
      <c r="H1068" s="105"/>
      <c r="I1068" s="105"/>
      <c r="J1068" s="105"/>
      <c r="K1068" s="105"/>
      <c r="L1068" s="105"/>
      <c r="M1068" s="105"/>
      <c r="N1068" s="105"/>
    </row>
    <row r="1069" spans="1:14" x14ac:dyDescent="0.25">
      <c r="A1069" s="105"/>
      <c r="B1069" s="105"/>
      <c r="C1069" s="105"/>
      <c r="D1069" s="105"/>
      <c r="E1069" s="105"/>
      <c r="F1069" s="105"/>
      <c r="G1069" s="105"/>
      <c r="H1069" s="105"/>
      <c r="I1069" s="105"/>
      <c r="J1069" s="105"/>
      <c r="K1069" s="105"/>
      <c r="L1069" s="105"/>
      <c r="M1069" s="105"/>
      <c r="N1069" s="105"/>
    </row>
    <row r="1070" spans="1:14" x14ac:dyDescent="0.25">
      <c r="A1070" s="105"/>
      <c r="B1070" s="105"/>
      <c r="C1070" s="105"/>
      <c r="D1070" s="105"/>
      <c r="E1070" s="105"/>
      <c r="F1070" s="105"/>
      <c r="G1070" s="105"/>
      <c r="H1070" s="105"/>
      <c r="I1070" s="105"/>
      <c r="J1070" s="105"/>
      <c r="K1070" s="105"/>
      <c r="L1070" s="105"/>
      <c r="M1070" s="105"/>
      <c r="N1070" s="105"/>
    </row>
    <row r="1071" spans="1:14" x14ac:dyDescent="0.25">
      <c r="A1071" s="105"/>
      <c r="B1071" s="105"/>
      <c r="C1071" s="105"/>
      <c r="D1071" s="105"/>
      <c r="E1071" s="105"/>
      <c r="F1071" s="105"/>
      <c r="G1071" s="105"/>
      <c r="H1071" s="105"/>
      <c r="I1071" s="105"/>
      <c r="J1071" s="105"/>
      <c r="K1071" s="105"/>
      <c r="L1071" s="105"/>
      <c r="M1071" s="105"/>
      <c r="N1071" s="105"/>
    </row>
    <row r="1072" spans="1:14" x14ac:dyDescent="0.25">
      <c r="A1072" s="105"/>
      <c r="B1072" s="105"/>
      <c r="C1072" s="105"/>
      <c r="D1072" s="105"/>
      <c r="E1072" s="105"/>
      <c r="F1072" s="105"/>
      <c r="G1072" s="105"/>
      <c r="H1072" s="105"/>
      <c r="I1072" s="105"/>
      <c r="J1072" s="105"/>
      <c r="K1072" s="105"/>
      <c r="L1072" s="105"/>
      <c r="M1072" s="105"/>
      <c r="N1072" s="105"/>
    </row>
    <row r="1073" spans="1:14" x14ac:dyDescent="0.25">
      <c r="A1073" s="105"/>
      <c r="B1073" s="105"/>
      <c r="C1073" s="105"/>
      <c r="D1073" s="105"/>
      <c r="E1073" s="105"/>
      <c r="F1073" s="105"/>
      <c r="G1073" s="105"/>
      <c r="H1073" s="105"/>
      <c r="I1073" s="105"/>
      <c r="J1073" s="105"/>
      <c r="K1073" s="105"/>
      <c r="L1073" s="105"/>
      <c r="M1073" s="105"/>
      <c r="N1073" s="105"/>
    </row>
    <row r="1074" spans="1:14" x14ac:dyDescent="0.25">
      <c r="A1074" s="105"/>
      <c r="B1074" s="105"/>
      <c r="C1074" s="105"/>
      <c r="D1074" s="105"/>
      <c r="E1074" s="105"/>
      <c r="F1074" s="105"/>
      <c r="G1074" s="105"/>
      <c r="H1074" s="105"/>
      <c r="I1074" s="105"/>
      <c r="J1074" s="105"/>
      <c r="K1074" s="105"/>
      <c r="L1074" s="105"/>
      <c r="M1074" s="105"/>
      <c r="N1074" s="105"/>
    </row>
    <row r="1075" spans="1:14" x14ac:dyDescent="0.25">
      <c r="A1075" s="105"/>
      <c r="B1075" s="105"/>
      <c r="C1075" s="105"/>
      <c r="D1075" s="105"/>
      <c r="E1075" s="105"/>
      <c r="F1075" s="105"/>
      <c r="G1075" s="105"/>
      <c r="H1075" s="105"/>
      <c r="I1075" s="105"/>
      <c r="J1075" s="105"/>
      <c r="K1075" s="105"/>
      <c r="L1075" s="105"/>
      <c r="M1075" s="105"/>
      <c r="N1075" s="105"/>
    </row>
    <row r="1076" spans="1:14" x14ac:dyDescent="0.25">
      <c r="A1076" s="105"/>
      <c r="B1076" s="105"/>
      <c r="C1076" s="105"/>
      <c r="D1076" s="105"/>
      <c r="E1076" s="105"/>
      <c r="F1076" s="105"/>
      <c r="G1076" s="105"/>
      <c r="H1076" s="105"/>
      <c r="I1076" s="105"/>
      <c r="J1076" s="105"/>
      <c r="K1076" s="105"/>
      <c r="L1076" s="105"/>
      <c r="M1076" s="105"/>
      <c r="N1076" s="105"/>
    </row>
    <row r="1077" spans="1:14" x14ac:dyDescent="0.25">
      <c r="A1077" s="105"/>
      <c r="B1077" s="105"/>
      <c r="C1077" s="105"/>
      <c r="D1077" s="105"/>
      <c r="E1077" s="105"/>
      <c r="F1077" s="105"/>
      <c r="G1077" s="105"/>
      <c r="H1077" s="105"/>
      <c r="I1077" s="105"/>
      <c r="J1077" s="105"/>
      <c r="K1077" s="105"/>
      <c r="L1077" s="105"/>
      <c r="M1077" s="105"/>
      <c r="N1077" s="105"/>
    </row>
    <row r="1078" spans="1:14" x14ac:dyDescent="0.25">
      <c r="A1078" s="105"/>
      <c r="B1078" s="105"/>
      <c r="C1078" s="105"/>
      <c r="D1078" s="105"/>
      <c r="E1078" s="105"/>
      <c r="F1078" s="105"/>
      <c r="G1078" s="105"/>
      <c r="H1078" s="105"/>
      <c r="I1078" s="105"/>
      <c r="J1078" s="105"/>
      <c r="K1078" s="105"/>
      <c r="L1078" s="105"/>
      <c r="M1078" s="105"/>
      <c r="N1078" s="105"/>
    </row>
    <row r="1079" spans="1:14" x14ac:dyDescent="0.25">
      <c r="A1079" s="105"/>
      <c r="B1079" s="105"/>
      <c r="C1079" s="105"/>
      <c r="D1079" s="105"/>
      <c r="E1079" s="105"/>
      <c r="F1079" s="105"/>
      <c r="G1079" s="105"/>
      <c r="H1079" s="105"/>
      <c r="I1079" s="105"/>
      <c r="J1079" s="105"/>
      <c r="K1079" s="105"/>
      <c r="L1079" s="105"/>
      <c r="M1079" s="105"/>
      <c r="N1079" s="105"/>
    </row>
    <row r="1080" spans="1:14" x14ac:dyDescent="0.25">
      <c r="A1080" s="105"/>
      <c r="B1080" s="105"/>
      <c r="C1080" s="105"/>
      <c r="D1080" s="105"/>
      <c r="E1080" s="105"/>
      <c r="F1080" s="105"/>
      <c r="G1080" s="105"/>
      <c r="H1080" s="105"/>
      <c r="I1080" s="105"/>
      <c r="J1080" s="105"/>
      <c r="K1080" s="105"/>
      <c r="L1080" s="105"/>
      <c r="M1080" s="105"/>
      <c r="N1080" s="105"/>
    </row>
    <row r="1081" spans="1:14" x14ac:dyDescent="0.25">
      <c r="A1081" s="105"/>
      <c r="B1081" s="105"/>
      <c r="C1081" s="105"/>
      <c r="D1081" s="105"/>
      <c r="E1081" s="105"/>
      <c r="F1081" s="105"/>
      <c r="G1081" s="105"/>
      <c r="H1081" s="105"/>
      <c r="I1081" s="105"/>
      <c r="J1081" s="105"/>
      <c r="K1081" s="105"/>
      <c r="L1081" s="105"/>
      <c r="M1081" s="105"/>
      <c r="N1081" s="105"/>
    </row>
    <row r="1082" spans="1:14" x14ac:dyDescent="0.25">
      <c r="A1082" s="105"/>
      <c r="B1082" s="105"/>
      <c r="C1082" s="105"/>
      <c r="D1082" s="105"/>
      <c r="E1082" s="105"/>
      <c r="F1082" s="105"/>
      <c r="G1082" s="105"/>
      <c r="H1082" s="105"/>
      <c r="I1082" s="105"/>
      <c r="J1082" s="105"/>
      <c r="K1082" s="105"/>
      <c r="L1082" s="105"/>
      <c r="M1082" s="105"/>
      <c r="N1082" s="105"/>
    </row>
    <row r="1083" spans="1:14" x14ac:dyDescent="0.25">
      <c r="A1083" s="105"/>
      <c r="B1083" s="105"/>
      <c r="C1083" s="105"/>
      <c r="D1083" s="105"/>
      <c r="E1083" s="105"/>
      <c r="F1083" s="105"/>
      <c r="G1083" s="105"/>
      <c r="H1083" s="105"/>
      <c r="I1083" s="105"/>
      <c r="J1083" s="105"/>
      <c r="K1083" s="105"/>
      <c r="L1083" s="105"/>
      <c r="M1083" s="105"/>
      <c r="N1083" s="105"/>
    </row>
    <row r="1084" spans="1:14" x14ac:dyDescent="0.25">
      <c r="A1084" s="105"/>
      <c r="B1084" s="105"/>
      <c r="C1084" s="105"/>
      <c r="D1084" s="105"/>
      <c r="E1084" s="105"/>
      <c r="F1084" s="105"/>
      <c r="G1084" s="105"/>
      <c r="H1084" s="105"/>
      <c r="I1084" s="105"/>
      <c r="J1084" s="105"/>
      <c r="K1084" s="105"/>
      <c r="L1084" s="105"/>
      <c r="M1084" s="105"/>
      <c r="N1084" s="105"/>
    </row>
    <row r="1085" spans="1:14" x14ac:dyDescent="0.25">
      <c r="A1085" s="105"/>
      <c r="B1085" s="105"/>
      <c r="C1085" s="105"/>
      <c r="D1085" s="105"/>
      <c r="E1085" s="105"/>
      <c r="F1085" s="105"/>
      <c r="G1085" s="105"/>
      <c r="H1085" s="105"/>
      <c r="I1085" s="105"/>
      <c r="J1085" s="105"/>
      <c r="K1085" s="105"/>
      <c r="L1085" s="105"/>
      <c r="M1085" s="105"/>
      <c r="N1085" s="105"/>
    </row>
    <row r="1086" spans="1:14" x14ac:dyDescent="0.25">
      <c r="A1086" s="105"/>
      <c r="B1086" s="105"/>
      <c r="C1086" s="105"/>
      <c r="D1086" s="105"/>
      <c r="E1086" s="105"/>
      <c r="F1086" s="105"/>
      <c r="G1086" s="105"/>
      <c r="H1086" s="105"/>
      <c r="I1086" s="105"/>
      <c r="J1086" s="105"/>
      <c r="K1086" s="105"/>
      <c r="L1086" s="105"/>
      <c r="M1086" s="105"/>
      <c r="N1086" s="105"/>
    </row>
    <row r="1087" spans="1:14" x14ac:dyDescent="0.25">
      <c r="A1087" s="105"/>
      <c r="B1087" s="105"/>
      <c r="C1087" s="105"/>
      <c r="D1087" s="105"/>
      <c r="E1087" s="105"/>
      <c r="F1087" s="105"/>
      <c r="G1087" s="105"/>
      <c r="H1087" s="105"/>
      <c r="I1087" s="105"/>
      <c r="J1087" s="105"/>
      <c r="K1087" s="105"/>
      <c r="L1087" s="105"/>
      <c r="M1087" s="105"/>
      <c r="N1087" s="105"/>
    </row>
    <row r="1088" spans="1:14" x14ac:dyDescent="0.25">
      <c r="A1088" s="105"/>
      <c r="B1088" s="105"/>
      <c r="C1088" s="105"/>
      <c r="D1088" s="105"/>
      <c r="E1088" s="105"/>
      <c r="F1088" s="105"/>
      <c r="G1088" s="105"/>
      <c r="H1088" s="105"/>
      <c r="I1088" s="105"/>
      <c r="J1088" s="105"/>
      <c r="K1088" s="105"/>
      <c r="L1088" s="105"/>
      <c r="M1088" s="105"/>
      <c r="N1088" s="105"/>
    </row>
    <row r="1089" spans="1:14" x14ac:dyDescent="0.25">
      <c r="A1089" s="105"/>
      <c r="B1089" s="105"/>
      <c r="C1089" s="105"/>
      <c r="D1089" s="105"/>
      <c r="E1089" s="105"/>
      <c r="F1089" s="105"/>
      <c r="G1089" s="105"/>
      <c r="H1089" s="105"/>
      <c r="I1089" s="105"/>
      <c r="J1089" s="105"/>
      <c r="K1089" s="105"/>
      <c r="L1089" s="105"/>
      <c r="M1089" s="105"/>
      <c r="N1089" s="105"/>
    </row>
    <row r="1090" spans="1:14" x14ac:dyDescent="0.25">
      <c r="A1090" s="105"/>
      <c r="B1090" s="105"/>
      <c r="C1090" s="105"/>
      <c r="D1090" s="105"/>
      <c r="E1090" s="105"/>
      <c r="F1090" s="105"/>
      <c r="G1090" s="105"/>
      <c r="H1090" s="105"/>
      <c r="I1090" s="105"/>
      <c r="J1090" s="105"/>
      <c r="K1090" s="105"/>
      <c r="L1090" s="105"/>
      <c r="M1090" s="105"/>
      <c r="N1090" s="105"/>
    </row>
    <row r="1091" spans="1:14" x14ac:dyDescent="0.25">
      <c r="A1091" s="105"/>
      <c r="B1091" s="105"/>
      <c r="C1091" s="105"/>
      <c r="D1091" s="105"/>
      <c r="E1091" s="105"/>
      <c r="F1091" s="105"/>
      <c r="G1091" s="105"/>
      <c r="H1091" s="105"/>
      <c r="I1091" s="105"/>
      <c r="J1091" s="105"/>
      <c r="K1091" s="105"/>
      <c r="L1091" s="105"/>
      <c r="M1091" s="105"/>
      <c r="N1091" s="105"/>
    </row>
    <row r="1092" spans="1:14" x14ac:dyDescent="0.25">
      <c r="A1092" s="105"/>
      <c r="B1092" s="105"/>
      <c r="C1092" s="105"/>
      <c r="D1092" s="105"/>
      <c r="E1092" s="105"/>
      <c r="F1092" s="105"/>
      <c r="G1092" s="105"/>
      <c r="H1092" s="105"/>
      <c r="I1092" s="105"/>
      <c r="J1092" s="105"/>
      <c r="K1092" s="105"/>
      <c r="L1092" s="105"/>
      <c r="M1092" s="105"/>
      <c r="N1092" s="105"/>
    </row>
    <row r="1093" spans="1:14" x14ac:dyDescent="0.25">
      <c r="A1093" s="105"/>
      <c r="B1093" s="105"/>
      <c r="C1093" s="105"/>
      <c r="D1093" s="105"/>
      <c r="E1093" s="105"/>
      <c r="F1093" s="105"/>
      <c r="G1093" s="105"/>
      <c r="H1093" s="105"/>
      <c r="I1093" s="105"/>
      <c r="J1093" s="105"/>
      <c r="K1093" s="105"/>
      <c r="L1093" s="105"/>
      <c r="M1093" s="105"/>
      <c r="N1093" s="105"/>
    </row>
    <row r="1094" spans="1:14" x14ac:dyDescent="0.25">
      <c r="A1094" s="105"/>
      <c r="B1094" s="105"/>
      <c r="C1094" s="105"/>
      <c r="D1094" s="105"/>
      <c r="E1094" s="105"/>
      <c r="F1094" s="105"/>
      <c r="G1094" s="105"/>
      <c r="H1094" s="105"/>
      <c r="I1094" s="105"/>
      <c r="J1094" s="105"/>
      <c r="K1094" s="105"/>
      <c r="L1094" s="105"/>
      <c r="M1094" s="105"/>
      <c r="N1094" s="105"/>
    </row>
    <row r="1095" spans="1:14" x14ac:dyDescent="0.25">
      <c r="A1095" s="105"/>
      <c r="B1095" s="105"/>
      <c r="C1095" s="105"/>
      <c r="D1095" s="105"/>
      <c r="E1095" s="105"/>
      <c r="F1095" s="105"/>
      <c r="G1095" s="105"/>
      <c r="H1095" s="105"/>
      <c r="I1095" s="105"/>
      <c r="J1095" s="105"/>
      <c r="K1095" s="105"/>
      <c r="L1095" s="105"/>
      <c r="M1095" s="105"/>
      <c r="N1095" s="105"/>
    </row>
    <row r="1096" spans="1:14" x14ac:dyDescent="0.25">
      <c r="A1096" s="105"/>
      <c r="B1096" s="105"/>
      <c r="C1096" s="105"/>
      <c r="D1096" s="105"/>
      <c r="E1096" s="105"/>
      <c r="F1096" s="105"/>
      <c r="G1096" s="105"/>
      <c r="H1096" s="105"/>
      <c r="I1096" s="105"/>
      <c r="J1096" s="105"/>
      <c r="K1096" s="105"/>
      <c r="L1096" s="105"/>
      <c r="M1096" s="105"/>
      <c r="N1096" s="105"/>
    </row>
    <row r="1097" spans="1:14" x14ac:dyDescent="0.25">
      <c r="A1097" s="105"/>
      <c r="B1097" s="105"/>
      <c r="C1097" s="105"/>
      <c r="D1097" s="105"/>
      <c r="E1097" s="105"/>
      <c r="F1097" s="105"/>
      <c r="G1097" s="105"/>
      <c r="H1097" s="105"/>
      <c r="I1097" s="105"/>
      <c r="J1097" s="105"/>
      <c r="K1097" s="105"/>
      <c r="L1097" s="105"/>
      <c r="M1097" s="105"/>
      <c r="N1097" s="105"/>
    </row>
    <row r="1098" spans="1:14" x14ac:dyDescent="0.25">
      <c r="A1098" s="105"/>
      <c r="B1098" s="105"/>
      <c r="C1098" s="105"/>
      <c r="D1098" s="105"/>
      <c r="E1098" s="105"/>
      <c r="F1098" s="105"/>
      <c r="G1098" s="105"/>
      <c r="H1098" s="105"/>
      <c r="I1098" s="105"/>
      <c r="J1098" s="105"/>
      <c r="K1098" s="105"/>
      <c r="L1098" s="105"/>
      <c r="M1098" s="105"/>
      <c r="N1098" s="105"/>
    </row>
    <row r="1099" spans="1:14" x14ac:dyDescent="0.25">
      <c r="A1099" s="105"/>
      <c r="B1099" s="105"/>
      <c r="C1099" s="105"/>
      <c r="D1099" s="105"/>
      <c r="E1099" s="105"/>
      <c r="F1099" s="105"/>
      <c r="G1099" s="105"/>
      <c r="H1099" s="105"/>
      <c r="I1099" s="105"/>
      <c r="J1099" s="105"/>
      <c r="K1099" s="105"/>
      <c r="L1099" s="105"/>
      <c r="M1099" s="105"/>
      <c r="N1099" s="105"/>
    </row>
    <row r="1100" spans="1:14" x14ac:dyDescent="0.25">
      <c r="A1100" s="105"/>
      <c r="B1100" s="105"/>
      <c r="C1100" s="105"/>
      <c r="D1100" s="105"/>
      <c r="E1100" s="105"/>
      <c r="F1100" s="105"/>
      <c r="G1100" s="105"/>
      <c r="H1100" s="105"/>
      <c r="I1100" s="105"/>
      <c r="J1100" s="105"/>
      <c r="K1100" s="105"/>
      <c r="L1100" s="105"/>
      <c r="M1100" s="105"/>
      <c r="N1100" s="105"/>
    </row>
    <row r="1101" spans="1:14" x14ac:dyDescent="0.25">
      <c r="A1101" s="105"/>
      <c r="B1101" s="105"/>
      <c r="C1101" s="105"/>
      <c r="D1101" s="105"/>
      <c r="E1101" s="105"/>
      <c r="F1101" s="105"/>
      <c r="G1101" s="105"/>
      <c r="H1101" s="105"/>
      <c r="I1101" s="105"/>
      <c r="J1101" s="105"/>
      <c r="K1101" s="105"/>
      <c r="L1101" s="105"/>
      <c r="M1101" s="105"/>
      <c r="N1101" s="105"/>
    </row>
    <row r="1102" spans="1:14" x14ac:dyDescent="0.25">
      <c r="A1102" s="105"/>
      <c r="B1102" s="105"/>
      <c r="C1102" s="105"/>
      <c r="D1102" s="105"/>
      <c r="E1102" s="105"/>
      <c r="F1102" s="105"/>
      <c r="G1102" s="105"/>
      <c r="H1102" s="105"/>
      <c r="I1102" s="105"/>
      <c r="J1102" s="105"/>
      <c r="K1102" s="105"/>
      <c r="L1102" s="105"/>
      <c r="M1102" s="105"/>
      <c r="N1102" s="105"/>
    </row>
    <row r="1103" spans="1:14" x14ac:dyDescent="0.25">
      <c r="A1103" s="105"/>
      <c r="B1103" s="105"/>
      <c r="C1103" s="105"/>
      <c r="D1103" s="105"/>
      <c r="E1103" s="105"/>
      <c r="F1103" s="105"/>
      <c r="G1103" s="105"/>
      <c r="H1103" s="105"/>
      <c r="I1103" s="105"/>
      <c r="J1103" s="105"/>
      <c r="K1103" s="105"/>
      <c r="L1103" s="105"/>
      <c r="M1103" s="105"/>
      <c r="N1103" s="105"/>
    </row>
    <row r="1104" spans="1:14" x14ac:dyDescent="0.25">
      <c r="A1104" s="105"/>
      <c r="B1104" s="105"/>
      <c r="C1104" s="105"/>
      <c r="D1104" s="105"/>
      <c r="E1104" s="105"/>
      <c r="F1104" s="105"/>
      <c r="G1104" s="105"/>
      <c r="H1104" s="105"/>
      <c r="I1104" s="105"/>
      <c r="J1104" s="105"/>
      <c r="K1104" s="105"/>
      <c r="L1104" s="105"/>
      <c r="M1104" s="105"/>
      <c r="N1104" s="105"/>
    </row>
    <row r="1105" spans="1:14" x14ac:dyDescent="0.25">
      <c r="A1105" s="105"/>
      <c r="B1105" s="105"/>
      <c r="C1105" s="105"/>
      <c r="D1105" s="105"/>
      <c r="E1105" s="105"/>
      <c r="F1105" s="105"/>
      <c r="G1105" s="105"/>
      <c r="H1105" s="105"/>
      <c r="I1105" s="105"/>
      <c r="J1105" s="105"/>
      <c r="K1105" s="105"/>
      <c r="L1105" s="105"/>
      <c r="M1105" s="105"/>
      <c r="N1105" s="105"/>
    </row>
    <row r="1106" spans="1:14" x14ac:dyDescent="0.25">
      <c r="A1106" s="105"/>
      <c r="B1106" s="105"/>
      <c r="C1106" s="105"/>
      <c r="D1106" s="105"/>
      <c r="E1106" s="105"/>
      <c r="F1106" s="105"/>
      <c r="G1106" s="105"/>
      <c r="H1106" s="105"/>
      <c r="I1106" s="105"/>
      <c r="J1106" s="105"/>
      <c r="K1106" s="105"/>
      <c r="L1106" s="105"/>
      <c r="M1106" s="105"/>
      <c r="N1106" s="105"/>
    </row>
    <row r="1107" spans="1:14" x14ac:dyDescent="0.25">
      <c r="A1107" s="105"/>
      <c r="B1107" s="105"/>
      <c r="C1107" s="105"/>
      <c r="D1107" s="105"/>
      <c r="E1107" s="105"/>
      <c r="F1107" s="105"/>
      <c r="G1107" s="105"/>
      <c r="H1107" s="105"/>
      <c r="I1107" s="105"/>
      <c r="J1107" s="105"/>
      <c r="K1107" s="105"/>
      <c r="L1107" s="105"/>
      <c r="M1107" s="105"/>
      <c r="N1107" s="105"/>
    </row>
    <row r="1108" spans="1:14" x14ac:dyDescent="0.25">
      <c r="A1108" s="105"/>
      <c r="B1108" s="105"/>
      <c r="C1108" s="105"/>
      <c r="D1108" s="105"/>
      <c r="E1108" s="105"/>
      <c r="F1108" s="105"/>
      <c r="G1108" s="105"/>
      <c r="H1108" s="105"/>
      <c r="I1108" s="105"/>
      <c r="J1108" s="105"/>
      <c r="K1108" s="105"/>
      <c r="L1108" s="105"/>
      <c r="M1108" s="105"/>
      <c r="N1108" s="105"/>
    </row>
    <row r="1109" spans="1:14" x14ac:dyDescent="0.25">
      <c r="A1109" s="105"/>
      <c r="B1109" s="105"/>
      <c r="C1109" s="105"/>
      <c r="D1109" s="105"/>
      <c r="E1109" s="105"/>
      <c r="F1109" s="105"/>
      <c r="G1109" s="105"/>
      <c r="H1109" s="105"/>
      <c r="I1109" s="105"/>
      <c r="J1109" s="105"/>
      <c r="K1109" s="105"/>
      <c r="L1109" s="105"/>
      <c r="M1109" s="105"/>
      <c r="N1109" s="105"/>
    </row>
    <row r="1110" spans="1:14" x14ac:dyDescent="0.25">
      <c r="A1110" s="105"/>
      <c r="B1110" s="105"/>
      <c r="C1110" s="105"/>
      <c r="D1110" s="105"/>
      <c r="E1110" s="105"/>
      <c r="F1110" s="105"/>
      <c r="G1110" s="105"/>
      <c r="H1110" s="105"/>
      <c r="I1110" s="105"/>
      <c r="J1110" s="105"/>
      <c r="K1110" s="105"/>
      <c r="L1110" s="105"/>
      <c r="M1110" s="105"/>
      <c r="N1110" s="105"/>
    </row>
    <row r="1111" spans="1:14" x14ac:dyDescent="0.25">
      <c r="A1111" s="105"/>
      <c r="B1111" s="105"/>
      <c r="C1111" s="105"/>
      <c r="D1111" s="105"/>
      <c r="E1111" s="105"/>
      <c r="F1111" s="105"/>
      <c r="G1111" s="105"/>
      <c r="H1111" s="105"/>
      <c r="I1111" s="105"/>
      <c r="J1111" s="105"/>
      <c r="K1111" s="105"/>
      <c r="L1111" s="105"/>
      <c r="M1111" s="105"/>
      <c r="N1111" s="105"/>
    </row>
    <row r="1112" spans="1:14" x14ac:dyDescent="0.25">
      <c r="A1112" s="105"/>
      <c r="B1112" s="105"/>
      <c r="C1112" s="105"/>
      <c r="D1112" s="105"/>
      <c r="E1112" s="105"/>
      <c r="F1112" s="105"/>
      <c r="G1112" s="105"/>
      <c r="H1112" s="105"/>
      <c r="I1112" s="105"/>
      <c r="J1112" s="105"/>
      <c r="K1112" s="105"/>
      <c r="L1112" s="105"/>
      <c r="M1112" s="105"/>
      <c r="N1112" s="105"/>
    </row>
    <row r="1113" spans="1:14" x14ac:dyDescent="0.25">
      <c r="A1113" s="105"/>
      <c r="B1113" s="105"/>
      <c r="C1113" s="105"/>
      <c r="D1113" s="105"/>
      <c r="E1113" s="105"/>
      <c r="F1113" s="105"/>
      <c r="G1113" s="105"/>
      <c r="H1113" s="105"/>
      <c r="I1113" s="105"/>
      <c r="J1113" s="105"/>
      <c r="K1113" s="105"/>
      <c r="L1113" s="105"/>
      <c r="M1113" s="105"/>
      <c r="N1113" s="105"/>
    </row>
    <row r="1114" spans="1:14" x14ac:dyDescent="0.25">
      <c r="A1114" s="105"/>
      <c r="B1114" s="105"/>
      <c r="C1114" s="105"/>
      <c r="D1114" s="105"/>
      <c r="E1114" s="105"/>
      <c r="F1114" s="105"/>
      <c r="G1114" s="105"/>
      <c r="H1114" s="105"/>
      <c r="I1114" s="105"/>
      <c r="J1114" s="105"/>
      <c r="K1114" s="105"/>
      <c r="L1114" s="105"/>
      <c r="M1114" s="105"/>
      <c r="N1114" s="105"/>
    </row>
    <row r="1115" spans="1:14" x14ac:dyDescent="0.25">
      <c r="A1115" s="105"/>
      <c r="B1115" s="105"/>
      <c r="C1115" s="105"/>
      <c r="D1115" s="105"/>
      <c r="E1115" s="105"/>
      <c r="F1115" s="105"/>
      <c r="G1115" s="105"/>
      <c r="H1115" s="105"/>
      <c r="I1115" s="105"/>
      <c r="J1115" s="105"/>
      <c r="K1115" s="105"/>
      <c r="L1115" s="105"/>
      <c r="M1115" s="105"/>
      <c r="N1115" s="105"/>
    </row>
    <row r="1116" spans="1:14" x14ac:dyDescent="0.25">
      <c r="A1116" s="105"/>
      <c r="B1116" s="105"/>
      <c r="C1116" s="105"/>
      <c r="D1116" s="105"/>
      <c r="E1116" s="105"/>
      <c r="F1116" s="105"/>
      <c r="G1116" s="105"/>
      <c r="H1116" s="105"/>
      <c r="I1116" s="105"/>
      <c r="J1116" s="105"/>
      <c r="K1116" s="105"/>
      <c r="L1116" s="105"/>
      <c r="M1116" s="105"/>
      <c r="N1116" s="105"/>
    </row>
    <row r="1117" spans="1:14" x14ac:dyDescent="0.25">
      <c r="A1117" s="105"/>
      <c r="B1117" s="105"/>
      <c r="C1117" s="105"/>
      <c r="D1117" s="105"/>
      <c r="E1117" s="105"/>
      <c r="F1117" s="105"/>
      <c r="G1117" s="105"/>
      <c r="H1117" s="105"/>
      <c r="I1117" s="105"/>
      <c r="J1117" s="105"/>
      <c r="K1117" s="105"/>
      <c r="L1117" s="105"/>
      <c r="M1117" s="105"/>
      <c r="N1117" s="105"/>
    </row>
    <row r="1118" spans="1:14" x14ac:dyDescent="0.25">
      <c r="A1118" s="105"/>
      <c r="B1118" s="105"/>
      <c r="C1118" s="105"/>
      <c r="D1118" s="105"/>
      <c r="E1118" s="105"/>
      <c r="F1118" s="105"/>
      <c r="G1118" s="105"/>
      <c r="H1118" s="105"/>
      <c r="I1118" s="105"/>
      <c r="J1118" s="105"/>
      <c r="K1118" s="105"/>
      <c r="L1118" s="105"/>
      <c r="M1118" s="105"/>
      <c r="N1118" s="105"/>
    </row>
    <row r="1119" spans="1:14" x14ac:dyDescent="0.25">
      <c r="A1119" s="105"/>
      <c r="B1119" s="105"/>
      <c r="C1119" s="105"/>
      <c r="D1119" s="105"/>
      <c r="E1119" s="105"/>
      <c r="F1119" s="105"/>
      <c r="G1119" s="105"/>
      <c r="H1119" s="105"/>
      <c r="I1119" s="105"/>
      <c r="J1119" s="105"/>
      <c r="K1119" s="105"/>
      <c r="L1119" s="105"/>
      <c r="M1119" s="105"/>
      <c r="N1119" s="105"/>
    </row>
    <row r="1120" spans="1:14" x14ac:dyDescent="0.25">
      <c r="A1120" s="105"/>
      <c r="B1120" s="105"/>
      <c r="C1120" s="105"/>
      <c r="D1120" s="105"/>
      <c r="E1120" s="105"/>
      <c r="F1120" s="105"/>
      <c r="G1120" s="105"/>
      <c r="H1120" s="105"/>
      <c r="I1120" s="105"/>
      <c r="J1120" s="105"/>
      <c r="K1120" s="105"/>
      <c r="L1120" s="105"/>
      <c r="M1120" s="105"/>
      <c r="N1120" s="105"/>
    </row>
    <row r="1121" spans="1:14" x14ac:dyDescent="0.25">
      <c r="A1121" s="105"/>
      <c r="B1121" s="105"/>
      <c r="C1121" s="105"/>
      <c r="D1121" s="105"/>
      <c r="E1121" s="105"/>
      <c r="F1121" s="105"/>
      <c r="G1121" s="105"/>
      <c r="H1121" s="105"/>
      <c r="I1121" s="105"/>
      <c r="J1121" s="105"/>
      <c r="K1121" s="105"/>
      <c r="L1121" s="105"/>
      <c r="M1121" s="105"/>
      <c r="N1121" s="105"/>
    </row>
    <row r="1122" spans="1:14" x14ac:dyDescent="0.25">
      <c r="A1122" s="105"/>
      <c r="B1122" s="105"/>
      <c r="C1122" s="105"/>
      <c r="D1122" s="105"/>
      <c r="E1122" s="105"/>
      <c r="F1122" s="105"/>
      <c r="G1122" s="105"/>
      <c r="H1122" s="105"/>
      <c r="I1122" s="105"/>
      <c r="J1122" s="105"/>
      <c r="K1122" s="105"/>
      <c r="L1122" s="105"/>
      <c r="M1122" s="105"/>
      <c r="N1122" s="105"/>
    </row>
    <row r="1123" spans="1:14" x14ac:dyDescent="0.25">
      <c r="A1123" s="105"/>
      <c r="B1123" s="105"/>
      <c r="C1123" s="105"/>
      <c r="D1123" s="105"/>
      <c r="E1123" s="105"/>
      <c r="F1123" s="105"/>
      <c r="G1123" s="105"/>
      <c r="H1123" s="105"/>
      <c r="I1123" s="105"/>
      <c r="J1123" s="105"/>
      <c r="K1123" s="105"/>
      <c r="L1123" s="105"/>
      <c r="M1123" s="105"/>
      <c r="N1123" s="105"/>
    </row>
    <row r="1124" spans="1:14" x14ac:dyDescent="0.25">
      <c r="A1124" s="105"/>
      <c r="B1124" s="105"/>
      <c r="C1124" s="105"/>
      <c r="D1124" s="105"/>
      <c r="E1124" s="105"/>
      <c r="F1124" s="105"/>
      <c r="G1124" s="105"/>
      <c r="H1124" s="105"/>
      <c r="I1124" s="105"/>
      <c r="J1124" s="105"/>
      <c r="K1124" s="105"/>
      <c r="L1124" s="105"/>
      <c r="M1124" s="105"/>
      <c r="N1124" s="105"/>
    </row>
    <row r="1125" spans="1:14" x14ac:dyDescent="0.25">
      <c r="A1125" s="105"/>
      <c r="B1125" s="105"/>
      <c r="C1125" s="105"/>
      <c r="D1125" s="105"/>
      <c r="E1125" s="105"/>
      <c r="F1125" s="105"/>
      <c r="G1125" s="105"/>
      <c r="H1125" s="105"/>
      <c r="I1125" s="105"/>
      <c r="J1125" s="105"/>
      <c r="K1125" s="105"/>
      <c r="L1125" s="105"/>
      <c r="M1125" s="105"/>
      <c r="N1125" s="105"/>
    </row>
    <row r="1126" spans="1:14" x14ac:dyDescent="0.25">
      <c r="A1126" s="105"/>
      <c r="B1126" s="105"/>
      <c r="C1126" s="105"/>
      <c r="D1126" s="105"/>
      <c r="E1126" s="105"/>
      <c r="F1126" s="105"/>
      <c r="G1126" s="105"/>
      <c r="H1126" s="105"/>
      <c r="I1126" s="105"/>
      <c r="J1126" s="105"/>
      <c r="K1126" s="105"/>
      <c r="L1126" s="105"/>
      <c r="M1126" s="105"/>
      <c r="N1126" s="105"/>
    </row>
    <row r="1127" spans="1:14" x14ac:dyDescent="0.25">
      <c r="A1127" s="105"/>
      <c r="B1127" s="105"/>
      <c r="C1127" s="105"/>
      <c r="D1127" s="105"/>
      <c r="E1127" s="105"/>
      <c r="F1127" s="105"/>
      <c r="G1127" s="105"/>
      <c r="H1127" s="105"/>
      <c r="I1127" s="105"/>
      <c r="J1127" s="105"/>
      <c r="K1127" s="105"/>
      <c r="L1127" s="105"/>
      <c r="M1127" s="105"/>
      <c r="N1127" s="105"/>
    </row>
    <row r="1128" spans="1:14" x14ac:dyDescent="0.25">
      <c r="A1128" s="105"/>
      <c r="B1128" s="105"/>
      <c r="C1128" s="105"/>
      <c r="D1128" s="105"/>
      <c r="E1128" s="105"/>
      <c r="F1128" s="105"/>
      <c r="G1128" s="105"/>
      <c r="H1128" s="105"/>
      <c r="I1128" s="105"/>
      <c r="J1128" s="105"/>
      <c r="K1128" s="105"/>
      <c r="L1128" s="105"/>
      <c r="M1128" s="105"/>
      <c r="N1128" s="105"/>
    </row>
    <row r="1129" spans="1:14" x14ac:dyDescent="0.25">
      <c r="A1129" s="105"/>
      <c r="B1129" s="105"/>
      <c r="C1129" s="105"/>
      <c r="D1129" s="105"/>
      <c r="E1129" s="105"/>
      <c r="F1129" s="105"/>
      <c r="G1129" s="105"/>
      <c r="H1129" s="105"/>
      <c r="I1129" s="105"/>
      <c r="J1129" s="105"/>
      <c r="K1129" s="105"/>
      <c r="L1129" s="105"/>
      <c r="M1129" s="105"/>
      <c r="N1129" s="105"/>
    </row>
    <row r="1130" spans="1:14" x14ac:dyDescent="0.25">
      <c r="A1130" s="105"/>
      <c r="B1130" s="105"/>
      <c r="C1130" s="105"/>
      <c r="D1130" s="105"/>
      <c r="E1130" s="105"/>
      <c r="F1130" s="105"/>
      <c r="G1130" s="105"/>
      <c r="H1130" s="105"/>
      <c r="I1130" s="105"/>
      <c r="J1130" s="105"/>
      <c r="K1130" s="105"/>
      <c r="L1130" s="105"/>
      <c r="M1130" s="105"/>
      <c r="N1130" s="105"/>
    </row>
    <row r="1131" spans="1:14" x14ac:dyDescent="0.25">
      <c r="A1131" s="105"/>
      <c r="B1131" s="105"/>
      <c r="C1131" s="105"/>
      <c r="D1131" s="105"/>
      <c r="E1131" s="105"/>
      <c r="F1131" s="105"/>
      <c r="G1131" s="105"/>
      <c r="H1131" s="105"/>
      <c r="I1131" s="105"/>
      <c r="J1131" s="105"/>
      <c r="K1131" s="105"/>
      <c r="L1131" s="105"/>
      <c r="M1131" s="105"/>
      <c r="N1131" s="105"/>
    </row>
    <row r="1132" spans="1:14" x14ac:dyDescent="0.25">
      <c r="A1132" s="105"/>
      <c r="B1132" s="105"/>
      <c r="C1132" s="105"/>
      <c r="D1132" s="105"/>
      <c r="E1132" s="105"/>
      <c r="F1132" s="105"/>
      <c r="G1132" s="105"/>
      <c r="H1132" s="105"/>
      <c r="I1132" s="105"/>
      <c r="J1132" s="105"/>
      <c r="K1132" s="105"/>
      <c r="L1132" s="105"/>
      <c r="M1132" s="105"/>
      <c r="N1132" s="105"/>
    </row>
    <row r="1133" spans="1:14" x14ac:dyDescent="0.25">
      <c r="A1133" s="105"/>
      <c r="B1133" s="105"/>
      <c r="C1133" s="105"/>
      <c r="D1133" s="105"/>
      <c r="E1133" s="105"/>
      <c r="F1133" s="105"/>
      <c r="G1133" s="105"/>
      <c r="H1133" s="105"/>
      <c r="I1133" s="105"/>
      <c r="J1133" s="105"/>
      <c r="K1133" s="105"/>
      <c r="L1133" s="105"/>
      <c r="M1133" s="105"/>
      <c r="N1133" s="105"/>
    </row>
    <row r="1134" spans="1:14" x14ac:dyDescent="0.25">
      <c r="A1134" s="105"/>
      <c r="B1134" s="105"/>
      <c r="C1134" s="105"/>
      <c r="D1134" s="105"/>
      <c r="E1134" s="105"/>
      <c r="F1134" s="105"/>
      <c r="G1134" s="105"/>
      <c r="H1134" s="105"/>
      <c r="I1134" s="105"/>
      <c r="J1134" s="105"/>
      <c r="K1134" s="105"/>
      <c r="L1134" s="105"/>
      <c r="M1134" s="105"/>
      <c r="N1134" s="105"/>
    </row>
    <row r="1135" spans="1:14" x14ac:dyDescent="0.25">
      <c r="A1135" s="105"/>
      <c r="B1135" s="105"/>
      <c r="C1135" s="105"/>
      <c r="D1135" s="105"/>
      <c r="E1135" s="105"/>
      <c r="F1135" s="105"/>
      <c r="G1135" s="105"/>
      <c r="H1135" s="105"/>
      <c r="I1135" s="105"/>
      <c r="J1135" s="105"/>
      <c r="K1135" s="105"/>
      <c r="L1135" s="105"/>
      <c r="M1135" s="105"/>
      <c r="N1135" s="105"/>
    </row>
    <row r="1136" spans="1:14" x14ac:dyDescent="0.25">
      <c r="A1136" s="105"/>
      <c r="B1136" s="105"/>
      <c r="C1136" s="105"/>
      <c r="D1136" s="105"/>
      <c r="E1136" s="105"/>
      <c r="F1136" s="105"/>
      <c r="G1136" s="105"/>
      <c r="H1136" s="105"/>
      <c r="I1136" s="105"/>
      <c r="J1136" s="105"/>
      <c r="K1136" s="105"/>
      <c r="L1136" s="105"/>
      <c r="M1136" s="105"/>
      <c r="N1136" s="105"/>
    </row>
    <row r="1137" spans="1:14" x14ac:dyDescent="0.25">
      <c r="A1137" s="105"/>
      <c r="B1137" s="105"/>
      <c r="C1137" s="105"/>
      <c r="D1137" s="105"/>
      <c r="E1137" s="105"/>
      <c r="F1137" s="105"/>
      <c r="G1137" s="105"/>
      <c r="H1137" s="105"/>
      <c r="I1137" s="105"/>
      <c r="J1137" s="105"/>
      <c r="K1137" s="105"/>
      <c r="L1137" s="105"/>
      <c r="M1137" s="105"/>
      <c r="N1137" s="105"/>
    </row>
    <row r="1138" spans="1:14" x14ac:dyDescent="0.25">
      <c r="A1138" s="105"/>
      <c r="B1138" s="105"/>
      <c r="C1138" s="105"/>
      <c r="D1138" s="105"/>
      <c r="E1138" s="105"/>
      <c r="F1138" s="105"/>
      <c r="G1138" s="105"/>
      <c r="H1138" s="105"/>
      <c r="I1138" s="105"/>
      <c r="J1138" s="105"/>
      <c r="K1138" s="105"/>
      <c r="L1138" s="105"/>
      <c r="M1138" s="105"/>
      <c r="N1138" s="105"/>
    </row>
    <row r="1139" spans="1:14" x14ac:dyDescent="0.25">
      <c r="A1139" s="105"/>
      <c r="B1139" s="105"/>
      <c r="C1139" s="105"/>
      <c r="D1139" s="105"/>
      <c r="E1139" s="105"/>
      <c r="F1139" s="105"/>
      <c r="G1139" s="105"/>
      <c r="H1139" s="105"/>
      <c r="I1139" s="105"/>
      <c r="J1139" s="105"/>
      <c r="K1139" s="105"/>
      <c r="L1139" s="105"/>
      <c r="M1139" s="105"/>
      <c r="N1139" s="105"/>
    </row>
    <row r="1140" spans="1:14" x14ac:dyDescent="0.25">
      <c r="A1140" s="105"/>
      <c r="B1140" s="105"/>
      <c r="C1140" s="105"/>
      <c r="D1140" s="105"/>
      <c r="E1140" s="105"/>
      <c r="F1140" s="105"/>
      <c r="G1140" s="105"/>
      <c r="H1140" s="105"/>
      <c r="I1140" s="105"/>
      <c r="J1140" s="105"/>
      <c r="K1140" s="105"/>
      <c r="L1140" s="105"/>
      <c r="M1140" s="105"/>
      <c r="N1140" s="105"/>
    </row>
    <row r="1141" spans="1:14" x14ac:dyDescent="0.25">
      <c r="A1141" s="105"/>
      <c r="B1141" s="105"/>
      <c r="C1141" s="105"/>
      <c r="D1141" s="105"/>
      <c r="E1141" s="105"/>
      <c r="F1141" s="105"/>
      <c r="G1141" s="105"/>
      <c r="H1141" s="105"/>
      <c r="I1141" s="105"/>
      <c r="J1141" s="105"/>
      <c r="K1141" s="105"/>
      <c r="L1141" s="105"/>
      <c r="M1141" s="105"/>
      <c r="N1141" s="105"/>
    </row>
    <row r="1142" spans="1:14" x14ac:dyDescent="0.25">
      <c r="A1142" s="105"/>
      <c r="B1142" s="105"/>
      <c r="C1142" s="105"/>
      <c r="D1142" s="105"/>
      <c r="E1142" s="105"/>
      <c r="F1142" s="105"/>
      <c r="G1142" s="105"/>
      <c r="H1142" s="105"/>
      <c r="I1142" s="105"/>
      <c r="J1142" s="105"/>
      <c r="K1142" s="105"/>
      <c r="L1142" s="105"/>
      <c r="M1142" s="105"/>
      <c r="N1142" s="105"/>
    </row>
    <row r="1143" spans="1:14" x14ac:dyDescent="0.25">
      <c r="A1143" s="105"/>
      <c r="B1143" s="105"/>
      <c r="C1143" s="105"/>
      <c r="D1143" s="105"/>
      <c r="E1143" s="105"/>
      <c r="F1143" s="105"/>
      <c r="G1143" s="105"/>
      <c r="H1143" s="105"/>
      <c r="I1143" s="105"/>
      <c r="J1143" s="105"/>
      <c r="K1143" s="105"/>
      <c r="L1143" s="105"/>
      <c r="M1143" s="105"/>
      <c r="N1143" s="105"/>
    </row>
    <row r="1144" spans="1:14" x14ac:dyDescent="0.25">
      <c r="A1144" s="105"/>
      <c r="B1144" s="105"/>
      <c r="C1144" s="105"/>
      <c r="D1144" s="105"/>
      <c r="E1144" s="105"/>
      <c r="F1144" s="105"/>
      <c r="G1144" s="105"/>
      <c r="H1144" s="105"/>
      <c r="I1144" s="105"/>
      <c r="J1144" s="105"/>
      <c r="K1144" s="105"/>
      <c r="L1144" s="105"/>
      <c r="M1144" s="105"/>
      <c r="N1144" s="105"/>
    </row>
    <row r="1145" spans="1:14" x14ac:dyDescent="0.25">
      <c r="A1145" s="105"/>
      <c r="B1145" s="105"/>
      <c r="C1145" s="105"/>
      <c r="D1145" s="105"/>
      <c r="E1145" s="105"/>
      <c r="F1145" s="105"/>
      <c r="G1145" s="105"/>
      <c r="H1145" s="105"/>
      <c r="I1145" s="105"/>
      <c r="J1145" s="105"/>
      <c r="K1145" s="105"/>
      <c r="L1145" s="105"/>
      <c r="M1145" s="105"/>
      <c r="N1145" s="105"/>
    </row>
    <row r="1146" spans="1:14" x14ac:dyDescent="0.25">
      <c r="A1146" s="105"/>
      <c r="B1146" s="105"/>
      <c r="C1146" s="105"/>
      <c r="D1146" s="105"/>
      <c r="E1146" s="105"/>
      <c r="F1146" s="105"/>
      <c r="G1146" s="105"/>
      <c r="H1146" s="105"/>
      <c r="I1146" s="105"/>
      <c r="J1146" s="105"/>
      <c r="K1146" s="105"/>
      <c r="L1146" s="105"/>
      <c r="M1146" s="105"/>
      <c r="N1146" s="105"/>
    </row>
    <row r="1147" spans="1:14" x14ac:dyDescent="0.25">
      <c r="A1147" s="105"/>
      <c r="B1147" s="105"/>
      <c r="C1147" s="105"/>
      <c r="D1147" s="105"/>
      <c r="E1147" s="105"/>
      <c r="F1147" s="105"/>
      <c r="G1147" s="105"/>
      <c r="H1147" s="105"/>
      <c r="I1147" s="105"/>
      <c r="J1147" s="105"/>
      <c r="K1147" s="105"/>
      <c r="L1147" s="105"/>
      <c r="M1147" s="105"/>
      <c r="N1147" s="105"/>
    </row>
    <row r="1148" spans="1:14" x14ac:dyDescent="0.25">
      <c r="A1148" s="105"/>
      <c r="B1148" s="105"/>
      <c r="C1148" s="105"/>
      <c r="D1148" s="105"/>
      <c r="E1148" s="105"/>
      <c r="F1148" s="105"/>
      <c r="G1148" s="105"/>
      <c r="H1148" s="105"/>
      <c r="I1148" s="105"/>
      <c r="J1148" s="105"/>
      <c r="K1148" s="105"/>
      <c r="L1148" s="105"/>
      <c r="M1148" s="105"/>
      <c r="N1148" s="105"/>
    </row>
    <row r="1149" spans="1:14" x14ac:dyDescent="0.25">
      <c r="A1149" s="105"/>
      <c r="B1149" s="105"/>
      <c r="C1149" s="105"/>
      <c r="D1149" s="105"/>
      <c r="E1149" s="105"/>
      <c r="F1149" s="105"/>
      <c r="G1149" s="105"/>
      <c r="H1149" s="105"/>
      <c r="I1149" s="105"/>
      <c r="J1149" s="105"/>
      <c r="K1149" s="105"/>
      <c r="L1149" s="105"/>
      <c r="M1149" s="105"/>
      <c r="N1149" s="105"/>
    </row>
    <row r="1150" spans="1:14" x14ac:dyDescent="0.25">
      <c r="A1150" s="105"/>
      <c r="B1150" s="105"/>
      <c r="C1150" s="105"/>
      <c r="D1150" s="105"/>
      <c r="E1150" s="105"/>
      <c r="F1150" s="105"/>
      <c r="G1150" s="105"/>
      <c r="H1150" s="105"/>
      <c r="I1150" s="105"/>
      <c r="J1150" s="105"/>
      <c r="K1150" s="105"/>
      <c r="L1150" s="105"/>
      <c r="M1150" s="105"/>
      <c r="N1150" s="105"/>
    </row>
    <row r="1151" spans="1:14" x14ac:dyDescent="0.25">
      <c r="A1151" s="105"/>
      <c r="B1151" s="105"/>
      <c r="C1151" s="105"/>
      <c r="D1151" s="105"/>
      <c r="E1151" s="105"/>
      <c r="F1151" s="105"/>
      <c r="G1151" s="105"/>
      <c r="H1151" s="105"/>
      <c r="I1151" s="105"/>
      <c r="J1151" s="105"/>
      <c r="K1151" s="105"/>
      <c r="L1151" s="105"/>
      <c r="M1151" s="105"/>
      <c r="N1151" s="105"/>
    </row>
    <row r="1152" spans="1:14" x14ac:dyDescent="0.25">
      <c r="A1152" s="105"/>
      <c r="B1152" s="105"/>
      <c r="C1152" s="105"/>
      <c r="D1152" s="105"/>
      <c r="E1152" s="105"/>
      <c r="F1152" s="105"/>
      <c r="G1152" s="105"/>
      <c r="H1152" s="105"/>
      <c r="I1152" s="105"/>
      <c r="J1152" s="105"/>
      <c r="K1152" s="105"/>
      <c r="L1152" s="105"/>
      <c r="M1152" s="105"/>
      <c r="N1152" s="105"/>
    </row>
    <row r="1153" spans="1:14" x14ac:dyDescent="0.25">
      <c r="A1153" s="105"/>
      <c r="B1153" s="105"/>
      <c r="C1153" s="105"/>
      <c r="D1153" s="105"/>
      <c r="E1153" s="105"/>
      <c r="F1153" s="105"/>
      <c r="G1153" s="105"/>
      <c r="H1153" s="105"/>
      <c r="I1153" s="105"/>
      <c r="J1153" s="105"/>
      <c r="K1153" s="105"/>
      <c r="L1153" s="105"/>
      <c r="M1153" s="105"/>
      <c r="N1153" s="105"/>
    </row>
    <row r="1154" spans="1:14" x14ac:dyDescent="0.25">
      <c r="A1154" s="105"/>
      <c r="B1154" s="105"/>
      <c r="C1154" s="105"/>
      <c r="D1154" s="105"/>
      <c r="E1154" s="105"/>
      <c r="F1154" s="105"/>
      <c r="G1154" s="105"/>
      <c r="H1154" s="105"/>
      <c r="I1154" s="105"/>
      <c r="J1154" s="105"/>
      <c r="K1154" s="105"/>
      <c r="L1154" s="105"/>
      <c r="M1154" s="105"/>
      <c r="N1154" s="105"/>
    </row>
    <row r="1155" spans="1:14" x14ac:dyDescent="0.25">
      <c r="A1155" s="105"/>
      <c r="B1155" s="105"/>
      <c r="C1155" s="105"/>
      <c r="D1155" s="105"/>
      <c r="E1155" s="105"/>
      <c r="F1155" s="105"/>
      <c r="G1155" s="105"/>
      <c r="H1155" s="105"/>
      <c r="I1155" s="105"/>
      <c r="J1155" s="105"/>
      <c r="K1155" s="105"/>
      <c r="L1155" s="105"/>
      <c r="M1155" s="105"/>
      <c r="N1155" s="105"/>
    </row>
    <row r="1156" spans="1:14" x14ac:dyDescent="0.25">
      <c r="A1156" s="105"/>
      <c r="B1156" s="105"/>
      <c r="C1156" s="105"/>
      <c r="D1156" s="105"/>
      <c r="E1156" s="105"/>
      <c r="F1156" s="105"/>
      <c r="G1156" s="105"/>
      <c r="H1156" s="105"/>
      <c r="I1156" s="105"/>
      <c r="J1156" s="105"/>
      <c r="K1156" s="105"/>
      <c r="L1156" s="105"/>
      <c r="M1156" s="105"/>
      <c r="N1156" s="105"/>
    </row>
    <row r="1157" spans="1:14" x14ac:dyDescent="0.25">
      <c r="A1157" s="105"/>
      <c r="B1157" s="105"/>
      <c r="C1157" s="105"/>
      <c r="D1157" s="105"/>
      <c r="E1157" s="105"/>
      <c r="F1157" s="105"/>
      <c r="G1157" s="105"/>
      <c r="H1157" s="105"/>
      <c r="I1157" s="105"/>
      <c r="J1157" s="105"/>
      <c r="K1157" s="105"/>
      <c r="L1157" s="105"/>
      <c r="M1157" s="105"/>
      <c r="N1157" s="105"/>
    </row>
    <row r="1158" spans="1:14" x14ac:dyDescent="0.25">
      <c r="A1158" s="105"/>
      <c r="B1158" s="105"/>
      <c r="C1158" s="105"/>
      <c r="D1158" s="105"/>
      <c r="E1158" s="105"/>
      <c r="F1158" s="105"/>
      <c r="G1158" s="105"/>
      <c r="H1158" s="105"/>
      <c r="I1158" s="105"/>
      <c r="J1158" s="105"/>
      <c r="K1158" s="105"/>
      <c r="L1158" s="105"/>
      <c r="M1158" s="105"/>
      <c r="N1158" s="105"/>
    </row>
    <row r="1159" spans="1:14" x14ac:dyDescent="0.25">
      <c r="A1159" s="105"/>
      <c r="B1159" s="105"/>
      <c r="C1159" s="105"/>
      <c r="D1159" s="105"/>
      <c r="E1159" s="105"/>
      <c r="F1159" s="105"/>
      <c r="G1159" s="105"/>
      <c r="H1159" s="105"/>
      <c r="I1159" s="105"/>
      <c r="J1159" s="105"/>
      <c r="K1159" s="105"/>
      <c r="L1159" s="105"/>
      <c r="M1159" s="105"/>
      <c r="N1159" s="105"/>
    </row>
    <row r="1160" spans="1:14" x14ac:dyDescent="0.25">
      <c r="A1160" s="105"/>
      <c r="B1160" s="105"/>
      <c r="C1160" s="105"/>
      <c r="D1160" s="105"/>
      <c r="E1160" s="105"/>
      <c r="F1160" s="105"/>
      <c r="G1160" s="105"/>
      <c r="H1160" s="105"/>
      <c r="I1160" s="105"/>
      <c r="J1160" s="105"/>
      <c r="K1160" s="105"/>
      <c r="L1160" s="105"/>
      <c r="M1160" s="105"/>
      <c r="N1160" s="105"/>
    </row>
    <row r="1161" spans="1:14" x14ac:dyDescent="0.25">
      <c r="A1161" s="105"/>
      <c r="B1161" s="105"/>
      <c r="C1161" s="105"/>
      <c r="D1161" s="105"/>
      <c r="E1161" s="105"/>
      <c r="F1161" s="105"/>
      <c r="G1161" s="105"/>
      <c r="H1161" s="105"/>
      <c r="I1161" s="105"/>
      <c r="J1161" s="105"/>
      <c r="K1161" s="105"/>
      <c r="L1161" s="105"/>
      <c r="M1161" s="105"/>
      <c r="N1161" s="105"/>
    </row>
    <row r="1162" spans="1:14" x14ac:dyDescent="0.25">
      <c r="A1162" s="105"/>
      <c r="B1162" s="105"/>
      <c r="C1162" s="105"/>
      <c r="D1162" s="105"/>
      <c r="E1162" s="105"/>
      <c r="F1162" s="105"/>
      <c r="G1162" s="105"/>
      <c r="H1162" s="105"/>
      <c r="I1162" s="105"/>
      <c r="J1162" s="105"/>
      <c r="K1162" s="105"/>
      <c r="L1162" s="105"/>
      <c r="M1162" s="105"/>
      <c r="N1162" s="105"/>
    </row>
    <row r="1163" spans="1:14" x14ac:dyDescent="0.25">
      <c r="A1163" s="105"/>
      <c r="B1163" s="105"/>
      <c r="C1163" s="105"/>
      <c r="D1163" s="105"/>
      <c r="E1163" s="105"/>
      <c r="F1163" s="105"/>
      <c r="G1163" s="105"/>
      <c r="H1163" s="105"/>
      <c r="I1163" s="105"/>
      <c r="J1163" s="105"/>
      <c r="K1163" s="105"/>
      <c r="L1163" s="105"/>
      <c r="M1163" s="105"/>
      <c r="N1163" s="105"/>
    </row>
    <row r="1164" spans="1:14" x14ac:dyDescent="0.25">
      <c r="A1164" s="105"/>
      <c r="B1164" s="105"/>
      <c r="C1164" s="105"/>
      <c r="D1164" s="105"/>
      <c r="E1164" s="105"/>
      <c r="F1164" s="105"/>
      <c r="G1164" s="105"/>
      <c r="H1164" s="105"/>
      <c r="I1164" s="105"/>
      <c r="J1164" s="105"/>
      <c r="K1164" s="105"/>
      <c r="L1164" s="105"/>
      <c r="M1164" s="105"/>
      <c r="N1164" s="105"/>
    </row>
    <row r="1165" spans="1:14" x14ac:dyDescent="0.25">
      <c r="A1165" s="105"/>
      <c r="B1165" s="105"/>
      <c r="C1165" s="105"/>
      <c r="D1165" s="105"/>
      <c r="E1165" s="105"/>
      <c r="F1165" s="105"/>
      <c r="G1165" s="105"/>
      <c r="H1165" s="105"/>
      <c r="I1165" s="105"/>
      <c r="J1165" s="105"/>
      <c r="K1165" s="105"/>
      <c r="L1165" s="105"/>
      <c r="M1165" s="105"/>
      <c r="N1165" s="105"/>
    </row>
    <row r="1166" spans="1:14" x14ac:dyDescent="0.25">
      <c r="A1166" s="105"/>
      <c r="B1166" s="105"/>
      <c r="C1166" s="105"/>
      <c r="D1166" s="105"/>
      <c r="E1166" s="105"/>
      <c r="F1166" s="105"/>
      <c r="G1166" s="105"/>
      <c r="H1166" s="105"/>
      <c r="I1166" s="105"/>
      <c r="J1166" s="105"/>
      <c r="K1166" s="105"/>
      <c r="L1166" s="105"/>
      <c r="M1166" s="105"/>
      <c r="N1166" s="105"/>
    </row>
    <row r="1167" spans="1:14" x14ac:dyDescent="0.25">
      <c r="A1167" s="105"/>
      <c r="B1167" s="105"/>
      <c r="C1167" s="105"/>
      <c r="D1167" s="105"/>
      <c r="E1167" s="105"/>
      <c r="F1167" s="105"/>
      <c r="G1167" s="105"/>
      <c r="H1167" s="105"/>
      <c r="I1167" s="105"/>
      <c r="J1167" s="105"/>
      <c r="K1167" s="105"/>
      <c r="L1167" s="105"/>
      <c r="M1167" s="105"/>
      <c r="N1167" s="105"/>
    </row>
    <row r="1168" spans="1:14" x14ac:dyDescent="0.25">
      <c r="A1168" s="105"/>
      <c r="B1168" s="105"/>
      <c r="C1168" s="105"/>
      <c r="D1168" s="105"/>
      <c r="E1168" s="105"/>
      <c r="F1168" s="105"/>
      <c r="G1168" s="105"/>
      <c r="H1168" s="105"/>
      <c r="I1168" s="105"/>
      <c r="J1168" s="105"/>
      <c r="K1168" s="105"/>
      <c r="L1168" s="105"/>
      <c r="M1168" s="105"/>
      <c r="N1168" s="105"/>
    </row>
    <row r="1169" spans="1:14" x14ac:dyDescent="0.25">
      <c r="A1169" s="105"/>
      <c r="B1169" s="105"/>
      <c r="C1169" s="105"/>
      <c r="D1169" s="105"/>
      <c r="E1169" s="105"/>
      <c r="F1169" s="105"/>
      <c r="G1169" s="105"/>
      <c r="H1169" s="105"/>
      <c r="I1169" s="105"/>
      <c r="J1169" s="105"/>
      <c r="K1169" s="105"/>
      <c r="L1169" s="105"/>
      <c r="M1169" s="105"/>
      <c r="N1169" s="105"/>
    </row>
    <row r="1170" spans="1:14" x14ac:dyDescent="0.25">
      <c r="A1170" s="105"/>
      <c r="B1170" s="105"/>
      <c r="C1170" s="105"/>
      <c r="D1170" s="105"/>
      <c r="E1170" s="105"/>
      <c r="F1170" s="105"/>
      <c r="G1170" s="105"/>
      <c r="H1170" s="105"/>
      <c r="I1170" s="105"/>
      <c r="J1170" s="105"/>
      <c r="K1170" s="105"/>
      <c r="L1170" s="105"/>
      <c r="M1170" s="105"/>
      <c r="N1170" s="105"/>
    </row>
    <row r="1171" spans="1:14" x14ac:dyDescent="0.25">
      <c r="A1171" s="105"/>
      <c r="B1171" s="105"/>
      <c r="C1171" s="105"/>
      <c r="D1171" s="105"/>
      <c r="E1171" s="105"/>
      <c r="F1171" s="105"/>
      <c r="G1171" s="105"/>
      <c r="H1171" s="105"/>
      <c r="I1171" s="105"/>
      <c r="J1171" s="105"/>
      <c r="K1171" s="105"/>
      <c r="L1171" s="105"/>
      <c r="M1171" s="105"/>
      <c r="N1171" s="105"/>
    </row>
    <row r="1172" spans="1:14" x14ac:dyDescent="0.25">
      <c r="A1172" s="105"/>
      <c r="B1172" s="105"/>
      <c r="C1172" s="105"/>
      <c r="D1172" s="105"/>
      <c r="E1172" s="105"/>
      <c r="F1172" s="105"/>
      <c r="G1172" s="105"/>
      <c r="H1172" s="105"/>
      <c r="I1172" s="105"/>
      <c r="J1172" s="105"/>
      <c r="K1172" s="105"/>
      <c r="L1172" s="105"/>
      <c r="M1172" s="105"/>
      <c r="N1172" s="105"/>
    </row>
    <row r="1173" spans="1:14" x14ac:dyDescent="0.25">
      <c r="A1173" s="105"/>
      <c r="B1173" s="105"/>
      <c r="C1173" s="105"/>
      <c r="D1173" s="105"/>
      <c r="E1173" s="105"/>
      <c r="F1173" s="105"/>
      <c r="G1173" s="105"/>
      <c r="H1173" s="105"/>
      <c r="I1173" s="105"/>
      <c r="J1173" s="105"/>
      <c r="K1173" s="105"/>
      <c r="L1173" s="105"/>
      <c r="M1173" s="105"/>
      <c r="N1173" s="105"/>
    </row>
    <row r="1174" spans="1:14" x14ac:dyDescent="0.25">
      <c r="A1174" s="105"/>
      <c r="B1174" s="105"/>
      <c r="C1174" s="105"/>
      <c r="D1174" s="105"/>
      <c r="E1174" s="105"/>
      <c r="F1174" s="105"/>
      <c r="G1174" s="105"/>
      <c r="H1174" s="105"/>
      <c r="I1174" s="105"/>
      <c r="J1174" s="105"/>
      <c r="K1174" s="105"/>
      <c r="L1174" s="105"/>
      <c r="M1174" s="105"/>
      <c r="N1174" s="105"/>
    </row>
    <row r="1175" spans="1:14" x14ac:dyDescent="0.25">
      <c r="A1175" s="105"/>
      <c r="B1175" s="105"/>
      <c r="C1175" s="105"/>
      <c r="D1175" s="105"/>
      <c r="E1175" s="105"/>
      <c r="F1175" s="105"/>
      <c r="G1175" s="105"/>
      <c r="H1175" s="105"/>
      <c r="I1175" s="105"/>
      <c r="J1175" s="105"/>
      <c r="K1175" s="105"/>
      <c r="L1175" s="105"/>
      <c r="M1175" s="105"/>
      <c r="N1175" s="105"/>
    </row>
    <row r="1176" spans="1:14" x14ac:dyDescent="0.25">
      <c r="A1176" s="105"/>
      <c r="B1176" s="105"/>
      <c r="C1176" s="105"/>
      <c r="D1176" s="105"/>
      <c r="E1176" s="105"/>
      <c r="F1176" s="105"/>
      <c r="G1176" s="105"/>
      <c r="H1176" s="105"/>
      <c r="I1176" s="105"/>
      <c r="J1176" s="105"/>
      <c r="K1176" s="105"/>
      <c r="L1176" s="105"/>
      <c r="M1176" s="105"/>
      <c r="N1176" s="105"/>
    </row>
    <row r="1177" spans="1:14" x14ac:dyDescent="0.25">
      <c r="A1177" s="105"/>
      <c r="B1177" s="105"/>
      <c r="C1177" s="105"/>
      <c r="D1177" s="105"/>
      <c r="E1177" s="105"/>
      <c r="F1177" s="105"/>
      <c r="G1177" s="105"/>
      <c r="H1177" s="105"/>
      <c r="I1177" s="105"/>
      <c r="J1177" s="105"/>
      <c r="K1177" s="105"/>
      <c r="L1177" s="105"/>
      <c r="M1177" s="105"/>
      <c r="N1177" s="105"/>
    </row>
    <row r="1178" spans="1:14" x14ac:dyDescent="0.25">
      <c r="A1178" s="105"/>
      <c r="B1178" s="105"/>
      <c r="C1178" s="105"/>
      <c r="D1178" s="105"/>
      <c r="E1178" s="105"/>
      <c r="F1178" s="105"/>
      <c r="G1178" s="105"/>
      <c r="H1178" s="105"/>
      <c r="I1178" s="105"/>
      <c r="J1178" s="105"/>
      <c r="K1178" s="105"/>
      <c r="L1178" s="105"/>
      <c r="M1178" s="105"/>
      <c r="N1178" s="105"/>
    </row>
    <row r="1179" spans="1:14" x14ac:dyDescent="0.25">
      <c r="A1179" s="105"/>
      <c r="B1179" s="105"/>
      <c r="C1179" s="105"/>
      <c r="D1179" s="105"/>
      <c r="E1179" s="105"/>
      <c r="F1179" s="105"/>
      <c r="G1179" s="105"/>
      <c r="H1179" s="105"/>
      <c r="I1179" s="105"/>
      <c r="J1179" s="105"/>
      <c r="K1179" s="105"/>
      <c r="L1179" s="105"/>
      <c r="M1179" s="105"/>
      <c r="N1179" s="105"/>
    </row>
    <row r="1180" spans="1:14" x14ac:dyDescent="0.25">
      <c r="A1180" s="105"/>
      <c r="B1180" s="105"/>
      <c r="C1180" s="105"/>
      <c r="D1180" s="105"/>
      <c r="E1180" s="105"/>
      <c r="F1180" s="105"/>
      <c r="G1180" s="105"/>
      <c r="H1180" s="105"/>
      <c r="I1180" s="105"/>
      <c r="J1180" s="105"/>
      <c r="K1180" s="105"/>
      <c r="L1180" s="105"/>
      <c r="M1180" s="105"/>
      <c r="N1180" s="105"/>
    </row>
    <row r="1181" spans="1:14" x14ac:dyDescent="0.25">
      <c r="A1181" s="105"/>
      <c r="B1181" s="105"/>
      <c r="C1181" s="105"/>
      <c r="D1181" s="105"/>
      <c r="E1181" s="105"/>
      <c r="F1181" s="105"/>
      <c r="G1181" s="105"/>
      <c r="H1181" s="105"/>
      <c r="I1181" s="105"/>
      <c r="J1181" s="105"/>
      <c r="K1181" s="105"/>
      <c r="L1181" s="105"/>
      <c r="M1181" s="105"/>
      <c r="N1181" s="105"/>
    </row>
    <row r="1182" spans="1:14" x14ac:dyDescent="0.25">
      <c r="A1182" s="105"/>
      <c r="B1182" s="105"/>
      <c r="C1182" s="105"/>
      <c r="D1182" s="105"/>
      <c r="E1182" s="105"/>
      <c r="F1182" s="105"/>
      <c r="G1182" s="105"/>
      <c r="H1182" s="105"/>
      <c r="I1182" s="105"/>
      <c r="J1182" s="105"/>
      <c r="K1182" s="105"/>
      <c r="L1182" s="105"/>
      <c r="M1182" s="105"/>
      <c r="N1182" s="105"/>
    </row>
    <row r="1183" spans="1:14" x14ac:dyDescent="0.25">
      <c r="A1183" s="105"/>
      <c r="B1183" s="105"/>
      <c r="C1183" s="105"/>
      <c r="D1183" s="105"/>
      <c r="E1183" s="105"/>
      <c r="F1183" s="105"/>
      <c r="G1183" s="105"/>
      <c r="H1183" s="105"/>
      <c r="I1183" s="105"/>
      <c r="J1183" s="105"/>
      <c r="K1183" s="105"/>
      <c r="L1183" s="105"/>
      <c r="M1183" s="105"/>
      <c r="N1183" s="105"/>
    </row>
    <row r="1184" spans="1:14" x14ac:dyDescent="0.25">
      <c r="A1184" s="105"/>
      <c r="B1184" s="105"/>
      <c r="C1184" s="105"/>
      <c r="D1184" s="105"/>
      <c r="E1184" s="105"/>
      <c r="F1184" s="105"/>
      <c r="G1184" s="105"/>
      <c r="H1184" s="105"/>
      <c r="I1184" s="105"/>
      <c r="J1184" s="105"/>
      <c r="K1184" s="105"/>
      <c r="L1184" s="105"/>
      <c r="M1184" s="105"/>
      <c r="N1184" s="105"/>
    </row>
    <row r="1185" spans="1:14" x14ac:dyDescent="0.25">
      <c r="A1185" s="105"/>
      <c r="B1185" s="105"/>
      <c r="C1185" s="105"/>
      <c r="D1185" s="105"/>
      <c r="E1185" s="105"/>
      <c r="F1185" s="105"/>
      <c r="G1185" s="105"/>
      <c r="H1185" s="105"/>
      <c r="I1185" s="105"/>
      <c r="J1185" s="105"/>
      <c r="K1185" s="105"/>
      <c r="L1185" s="105"/>
      <c r="M1185" s="105"/>
      <c r="N1185" s="105"/>
    </row>
    <row r="1186" spans="1:14" x14ac:dyDescent="0.25">
      <c r="A1186" s="105"/>
      <c r="B1186" s="105"/>
      <c r="C1186" s="105"/>
      <c r="D1186" s="105"/>
      <c r="E1186" s="105"/>
      <c r="F1186" s="105"/>
      <c r="G1186" s="105"/>
      <c r="H1186" s="105"/>
      <c r="I1186" s="105"/>
      <c r="J1186" s="105"/>
      <c r="K1186" s="105"/>
      <c r="L1186" s="105"/>
      <c r="M1186" s="105"/>
      <c r="N1186" s="105"/>
    </row>
    <row r="1187" spans="1:14" x14ac:dyDescent="0.25">
      <c r="A1187" s="105"/>
      <c r="B1187" s="105"/>
      <c r="C1187" s="105"/>
      <c r="D1187" s="105"/>
      <c r="E1187" s="105"/>
      <c r="F1187" s="105"/>
      <c r="G1187" s="105"/>
      <c r="H1187" s="105"/>
      <c r="I1187" s="105"/>
      <c r="J1187" s="105"/>
      <c r="K1187" s="105"/>
      <c r="L1187" s="105"/>
      <c r="M1187" s="105"/>
      <c r="N1187" s="105"/>
    </row>
    <row r="1188" spans="1:14" x14ac:dyDescent="0.25">
      <c r="A1188" s="105"/>
      <c r="B1188" s="105"/>
      <c r="C1188" s="105"/>
      <c r="D1188" s="105"/>
      <c r="E1188" s="105"/>
      <c r="F1188" s="105"/>
      <c r="G1188" s="105"/>
      <c r="H1188" s="105"/>
      <c r="I1188" s="105"/>
      <c r="J1188" s="105"/>
      <c r="K1188" s="105"/>
      <c r="L1188" s="105"/>
      <c r="M1188" s="105"/>
      <c r="N1188" s="105"/>
    </row>
    <row r="1189" spans="1:14" x14ac:dyDescent="0.25">
      <c r="A1189" s="105"/>
      <c r="B1189" s="105"/>
      <c r="C1189" s="105"/>
      <c r="D1189" s="105"/>
      <c r="E1189" s="105"/>
      <c r="F1189" s="105"/>
      <c r="G1189" s="105"/>
      <c r="H1189" s="105"/>
      <c r="I1189" s="105"/>
      <c r="J1189" s="105"/>
      <c r="K1189" s="105"/>
      <c r="L1189" s="105"/>
      <c r="M1189" s="105"/>
      <c r="N1189" s="105"/>
    </row>
    <row r="1190" spans="1:14" x14ac:dyDescent="0.25">
      <c r="A1190" s="105"/>
      <c r="B1190" s="105"/>
      <c r="C1190" s="105"/>
      <c r="D1190" s="105"/>
      <c r="E1190" s="105"/>
      <c r="F1190" s="105"/>
      <c r="G1190" s="105"/>
      <c r="H1190" s="105"/>
      <c r="I1190" s="105"/>
      <c r="J1190" s="105"/>
      <c r="K1190" s="105"/>
      <c r="L1190" s="105"/>
      <c r="M1190" s="105"/>
      <c r="N1190" s="105"/>
    </row>
    <row r="1191" spans="1:14" x14ac:dyDescent="0.25">
      <c r="A1191" s="105"/>
      <c r="B1191" s="105"/>
      <c r="C1191" s="105"/>
      <c r="D1191" s="105"/>
      <c r="E1191" s="105"/>
      <c r="F1191" s="105"/>
      <c r="G1191" s="105"/>
      <c r="H1191" s="105"/>
      <c r="I1191" s="105"/>
      <c r="J1191" s="105"/>
      <c r="K1191" s="105"/>
      <c r="L1191" s="105"/>
      <c r="M1191" s="105"/>
      <c r="N1191" s="105"/>
    </row>
    <row r="1192" spans="1:14" x14ac:dyDescent="0.25">
      <c r="A1192" s="105"/>
      <c r="B1192" s="105"/>
      <c r="C1192" s="105"/>
      <c r="D1192" s="105"/>
      <c r="E1192" s="105"/>
      <c r="F1192" s="105"/>
      <c r="G1192" s="105"/>
      <c r="H1192" s="105"/>
      <c r="I1192" s="105"/>
      <c r="J1192" s="105"/>
      <c r="K1192" s="105"/>
      <c r="L1192" s="105"/>
      <c r="M1192" s="105"/>
      <c r="N1192" s="105"/>
    </row>
    <row r="1193" spans="1:14" x14ac:dyDescent="0.25">
      <c r="A1193" s="105"/>
      <c r="B1193" s="105"/>
      <c r="C1193" s="105"/>
      <c r="D1193" s="105"/>
      <c r="E1193" s="105"/>
      <c r="F1193" s="105"/>
      <c r="G1193" s="105"/>
      <c r="H1193" s="105"/>
      <c r="I1193" s="105"/>
      <c r="J1193" s="105"/>
      <c r="K1193" s="105"/>
      <c r="L1193" s="105"/>
      <c r="M1193" s="105"/>
      <c r="N1193" s="105"/>
    </row>
    <row r="1194" spans="1:14" x14ac:dyDescent="0.25">
      <c r="A1194" s="105"/>
      <c r="B1194" s="105"/>
      <c r="C1194" s="105"/>
      <c r="D1194" s="105"/>
      <c r="E1194" s="105"/>
      <c r="F1194" s="105"/>
      <c r="G1194" s="105"/>
      <c r="H1194" s="105"/>
      <c r="I1194" s="105"/>
      <c r="J1194" s="105"/>
      <c r="K1194" s="105"/>
      <c r="L1194" s="105"/>
      <c r="M1194" s="105"/>
      <c r="N1194" s="105"/>
    </row>
    <row r="1195" spans="1:14" x14ac:dyDescent="0.25">
      <c r="A1195" s="105"/>
      <c r="B1195" s="105"/>
      <c r="C1195" s="105"/>
      <c r="D1195" s="105"/>
      <c r="E1195" s="105"/>
      <c r="F1195" s="105"/>
      <c r="G1195" s="105"/>
      <c r="H1195" s="105"/>
      <c r="I1195" s="105"/>
      <c r="J1195" s="105"/>
      <c r="K1195" s="105"/>
      <c r="L1195" s="105"/>
      <c r="M1195" s="105"/>
      <c r="N1195" s="105"/>
    </row>
    <row r="1196" spans="1:14" x14ac:dyDescent="0.25">
      <c r="A1196" s="105"/>
      <c r="B1196" s="105"/>
      <c r="C1196" s="105"/>
      <c r="D1196" s="105"/>
      <c r="E1196" s="105"/>
      <c r="F1196" s="105"/>
      <c r="G1196" s="105"/>
      <c r="H1196" s="105"/>
      <c r="I1196" s="105"/>
      <c r="J1196" s="105"/>
      <c r="K1196" s="105"/>
      <c r="L1196" s="105"/>
      <c r="M1196" s="105"/>
      <c r="N1196" s="105"/>
    </row>
    <row r="1197" spans="1:14" x14ac:dyDescent="0.25">
      <c r="A1197" s="105"/>
      <c r="B1197" s="105"/>
      <c r="C1197" s="105"/>
      <c r="D1197" s="105"/>
      <c r="E1197" s="105"/>
      <c r="F1197" s="105"/>
      <c r="G1197" s="105"/>
      <c r="H1197" s="105"/>
      <c r="I1197" s="105"/>
      <c r="J1197" s="105"/>
      <c r="K1197" s="105"/>
      <c r="L1197" s="105"/>
      <c r="M1197" s="105"/>
      <c r="N1197" s="105"/>
    </row>
    <row r="1198" spans="1:14" x14ac:dyDescent="0.25">
      <c r="A1198" s="105"/>
      <c r="B1198" s="105"/>
      <c r="C1198" s="105"/>
      <c r="D1198" s="105"/>
      <c r="E1198" s="105"/>
      <c r="F1198" s="105"/>
      <c r="G1198" s="105"/>
      <c r="H1198" s="105"/>
      <c r="I1198" s="105"/>
      <c r="J1198" s="105"/>
      <c r="K1198" s="105"/>
      <c r="L1198" s="105"/>
      <c r="M1198" s="105"/>
      <c r="N1198" s="105"/>
    </row>
    <row r="1199" spans="1:14" x14ac:dyDescent="0.25">
      <c r="A1199" s="105"/>
      <c r="B1199" s="105"/>
      <c r="C1199" s="105"/>
      <c r="D1199" s="105"/>
      <c r="E1199" s="105"/>
      <c r="F1199" s="105"/>
      <c r="G1199" s="105"/>
      <c r="H1199" s="105"/>
      <c r="I1199" s="105"/>
      <c r="J1199" s="105"/>
      <c r="K1199" s="105"/>
      <c r="L1199" s="105"/>
      <c r="M1199" s="105"/>
      <c r="N1199" s="105"/>
    </row>
    <row r="1200" spans="1:14" x14ac:dyDescent="0.25">
      <c r="A1200" s="105"/>
      <c r="B1200" s="105"/>
      <c r="C1200" s="105"/>
      <c r="D1200" s="105"/>
      <c r="E1200" s="105"/>
      <c r="F1200" s="105"/>
      <c r="G1200" s="105"/>
      <c r="H1200" s="105"/>
      <c r="I1200" s="105"/>
      <c r="J1200" s="105"/>
      <c r="K1200" s="105"/>
      <c r="L1200" s="105"/>
      <c r="M1200" s="105"/>
      <c r="N1200" s="105"/>
    </row>
    <row r="1201" spans="1:14" x14ac:dyDescent="0.25">
      <c r="A1201" s="105"/>
      <c r="B1201" s="105"/>
      <c r="C1201" s="105"/>
      <c r="D1201" s="105"/>
      <c r="E1201" s="105"/>
      <c r="F1201" s="105"/>
      <c r="G1201" s="105"/>
      <c r="H1201" s="105"/>
      <c r="I1201" s="105"/>
      <c r="J1201" s="105"/>
      <c r="K1201" s="105"/>
      <c r="L1201" s="105"/>
      <c r="M1201" s="105"/>
      <c r="N1201" s="105"/>
    </row>
    <row r="1202" spans="1:14" x14ac:dyDescent="0.25">
      <c r="A1202" s="105"/>
      <c r="B1202" s="105"/>
      <c r="C1202" s="105"/>
      <c r="D1202" s="105"/>
      <c r="E1202" s="105"/>
      <c r="F1202" s="105"/>
      <c r="G1202" s="105"/>
      <c r="H1202" s="105"/>
      <c r="I1202" s="105"/>
      <c r="J1202" s="105"/>
      <c r="K1202" s="105"/>
      <c r="L1202" s="105"/>
      <c r="M1202" s="105"/>
      <c r="N1202" s="105"/>
    </row>
    <row r="1203" spans="1:14" x14ac:dyDescent="0.25">
      <c r="A1203" s="105"/>
      <c r="B1203" s="105"/>
      <c r="C1203" s="105"/>
      <c r="D1203" s="105"/>
      <c r="E1203" s="105"/>
      <c r="F1203" s="105"/>
      <c r="G1203" s="105"/>
      <c r="H1203" s="105"/>
      <c r="I1203" s="105"/>
      <c r="J1203" s="105"/>
      <c r="K1203" s="105"/>
      <c r="L1203" s="105"/>
      <c r="M1203" s="105"/>
      <c r="N1203" s="105"/>
    </row>
    <row r="1204" spans="1:14" x14ac:dyDescent="0.25">
      <c r="A1204" s="105"/>
      <c r="B1204" s="105"/>
      <c r="C1204" s="105"/>
      <c r="D1204" s="105"/>
      <c r="E1204" s="105"/>
      <c r="F1204" s="105"/>
      <c r="G1204" s="105"/>
      <c r="H1204" s="105"/>
      <c r="I1204" s="105"/>
      <c r="J1204" s="105"/>
      <c r="K1204" s="105"/>
      <c r="L1204" s="105"/>
      <c r="M1204" s="105"/>
      <c r="N1204" s="105"/>
    </row>
    <row r="1205" spans="1:14" x14ac:dyDescent="0.25">
      <c r="A1205" s="105"/>
      <c r="B1205" s="105"/>
      <c r="C1205" s="105"/>
      <c r="D1205" s="105"/>
      <c r="E1205" s="105"/>
      <c r="F1205" s="105"/>
      <c r="G1205" s="105"/>
      <c r="H1205" s="105"/>
      <c r="I1205" s="105"/>
      <c r="J1205" s="105"/>
      <c r="K1205" s="105"/>
      <c r="L1205" s="105"/>
      <c r="M1205" s="105"/>
      <c r="N1205" s="105"/>
    </row>
    <row r="1206" spans="1:14" x14ac:dyDescent="0.25">
      <c r="A1206" s="105"/>
      <c r="B1206" s="105"/>
      <c r="C1206" s="105"/>
      <c r="D1206" s="105"/>
      <c r="E1206" s="105"/>
      <c r="F1206" s="105"/>
      <c r="G1206" s="105"/>
      <c r="H1206" s="105"/>
      <c r="I1206" s="105"/>
      <c r="J1206" s="105"/>
      <c r="K1206" s="105"/>
      <c r="L1206" s="105"/>
      <c r="M1206" s="105"/>
      <c r="N1206" s="105"/>
    </row>
    <row r="1207" spans="1:14" x14ac:dyDescent="0.25">
      <c r="A1207" s="105"/>
      <c r="B1207" s="105"/>
      <c r="C1207" s="105"/>
      <c r="D1207" s="105"/>
      <c r="E1207" s="105"/>
      <c r="F1207" s="105"/>
      <c r="G1207" s="105"/>
      <c r="H1207" s="105"/>
      <c r="I1207" s="105"/>
      <c r="J1207" s="105"/>
      <c r="K1207" s="105"/>
      <c r="L1207" s="105"/>
      <c r="M1207" s="105"/>
      <c r="N1207" s="105"/>
    </row>
    <row r="1208" spans="1:14" x14ac:dyDescent="0.25">
      <c r="A1208" s="105"/>
      <c r="B1208" s="105"/>
      <c r="C1208" s="105"/>
      <c r="D1208" s="105"/>
      <c r="E1208" s="105"/>
      <c r="F1208" s="105"/>
      <c r="G1208" s="105"/>
      <c r="H1208" s="105"/>
      <c r="I1208" s="105"/>
      <c r="J1208" s="105"/>
      <c r="K1208" s="105"/>
      <c r="L1208" s="105"/>
      <c r="M1208" s="105"/>
      <c r="N1208" s="105"/>
    </row>
    <row r="1209" spans="1:14" x14ac:dyDescent="0.25">
      <c r="A1209" s="105"/>
      <c r="B1209" s="105"/>
      <c r="C1209" s="105"/>
      <c r="D1209" s="105"/>
      <c r="E1209" s="105"/>
      <c r="F1209" s="105"/>
      <c r="G1209" s="105"/>
      <c r="H1209" s="105"/>
      <c r="I1209" s="105"/>
      <c r="J1209" s="105"/>
      <c r="K1209" s="105"/>
      <c r="L1209" s="105"/>
      <c r="M1209" s="105"/>
      <c r="N1209" s="105"/>
    </row>
    <row r="1210" spans="1:14" x14ac:dyDescent="0.25">
      <c r="A1210" s="105"/>
      <c r="B1210" s="105"/>
      <c r="C1210" s="105"/>
      <c r="D1210" s="105"/>
      <c r="E1210" s="105"/>
      <c r="F1210" s="105"/>
      <c r="G1210" s="105"/>
      <c r="H1210" s="105"/>
      <c r="I1210" s="105"/>
      <c r="J1210" s="105"/>
      <c r="K1210" s="105"/>
      <c r="L1210" s="105"/>
      <c r="M1210" s="105"/>
      <c r="N1210" s="105"/>
    </row>
    <row r="1211" spans="1:14" x14ac:dyDescent="0.25">
      <c r="A1211" s="105"/>
      <c r="B1211" s="105"/>
      <c r="C1211" s="105"/>
      <c r="D1211" s="105"/>
      <c r="E1211" s="105"/>
      <c r="F1211" s="105"/>
      <c r="G1211" s="105"/>
      <c r="H1211" s="105"/>
      <c r="I1211" s="105"/>
      <c r="J1211" s="105"/>
      <c r="K1211" s="105"/>
      <c r="L1211" s="105"/>
      <c r="M1211" s="105"/>
      <c r="N1211" s="105"/>
    </row>
    <row r="1212" spans="1:14" x14ac:dyDescent="0.25">
      <c r="A1212" s="105"/>
      <c r="B1212" s="105"/>
      <c r="C1212" s="105"/>
      <c r="D1212" s="105"/>
      <c r="E1212" s="105"/>
      <c r="F1212" s="105"/>
      <c r="G1212" s="105"/>
      <c r="H1212" s="105"/>
      <c r="I1212" s="105"/>
      <c r="J1212" s="105"/>
      <c r="K1212" s="105"/>
      <c r="L1212" s="105"/>
      <c r="M1212" s="105"/>
      <c r="N1212" s="105"/>
    </row>
    <row r="1213" spans="1:14" x14ac:dyDescent="0.25">
      <c r="A1213" s="105"/>
      <c r="B1213" s="105"/>
      <c r="C1213" s="105"/>
      <c r="D1213" s="105"/>
      <c r="E1213" s="105"/>
      <c r="F1213" s="105"/>
      <c r="G1213" s="105"/>
      <c r="H1213" s="105"/>
      <c r="I1213" s="105"/>
      <c r="J1213" s="105"/>
      <c r="K1213" s="105"/>
      <c r="L1213" s="105"/>
      <c r="M1213" s="105"/>
      <c r="N1213" s="105"/>
    </row>
    <row r="1214" spans="1:14" x14ac:dyDescent="0.25">
      <c r="A1214" s="105"/>
      <c r="B1214" s="105"/>
      <c r="C1214" s="105"/>
      <c r="D1214" s="105"/>
      <c r="E1214" s="105"/>
      <c r="F1214" s="105"/>
      <c r="G1214" s="105"/>
      <c r="H1214" s="105"/>
      <c r="I1214" s="105"/>
      <c r="J1214" s="105"/>
      <c r="K1214" s="105"/>
      <c r="L1214" s="105"/>
      <c r="M1214" s="105"/>
      <c r="N1214" s="105"/>
    </row>
    <row r="1215" spans="1:14" x14ac:dyDescent="0.25">
      <c r="A1215" s="105"/>
      <c r="B1215" s="105"/>
      <c r="C1215" s="105"/>
      <c r="D1215" s="105"/>
      <c r="E1215" s="105"/>
      <c r="F1215" s="105"/>
      <c r="G1215" s="105"/>
      <c r="H1215" s="105"/>
      <c r="I1215" s="105"/>
      <c r="J1215" s="105"/>
      <c r="K1215" s="105"/>
      <c r="L1215" s="105"/>
      <c r="M1215" s="105"/>
      <c r="N1215" s="105"/>
    </row>
    <row r="1216" spans="1:14" x14ac:dyDescent="0.25">
      <c r="A1216" s="105"/>
      <c r="B1216" s="105"/>
      <c r="C1216" s="105"/>
      <c r="D1216" s="105"/>
      <c r="E1216" s="105"/>
      <c r="F1216" s="105"/>
      <c r="G1216" s="105"/>
      <c r="H1216" s="105"/>
      <c r="I1216" s="105"/>
      <c r="J1216" s="105"/>
      <c r="K1216" s="105"/>
      <c r="L1216" s="105"/>
      <c r="M1216" s="105"/>
      <c r="N1216" s="105"/>
    </row>
    <row r="1217" spans="1:14" x14ac:dyDescent="0.25">
      <c r="A1217" s="105"/>
      <c r="B1217" s="105"/>
      <c r="C1217" s="105"/>
      <c r="D1217" s="105"/>
      <c r="E1217" s="105"/>
      <c r="F1217" s="105"/>
      <c r="G1217" s="105"/>
      <c r="H1217" s="105"/>
      <c r="I1217" s="105"/>
      <c r="J1217" s="105"/>
      <c r="K1217" s="105"/>
      <c r="L1217" s="105"/>
      <c r="M1217" s="105"/>
      <c r="N1217" s="105"/>
    </row>
    <row r="1218" spans="1:14" x14ac:dyDescent="0.25">
      <c r="A1218" s="105"/>
      <c r="B1218" s="105"/>
      <c r="C1218" s="105"/>
      <c r="D1218" s="105"/>
      <c r="E1218" s="105"/>
      <c r="F1218" s="105"/>
      <c r="G1218" s="105"/>
      <c r="H1218" s="105"/>
      <c r="I1218" s="105"/>
      <c r="J1218" s="105"/>
      <c r="K1218" s="105"/>
      <c r="L1218" s="105"/>
      <c r="M1218" s="105"/>
      <c r="N1218" s="105"/>
    </row>
    <row r="1219" spans="1:14" x14ac:dyDescent="0.25">
      <c r="A1219" s="105"/>
      <c r="B1219" s="105"/>
      <c r="C1219" s="105"/>
      <c r="D1219" s="105"/>
      <c r="E1219" s="105"/>
      <c r="F1219" s="105"/>
      <c r="G1219" s="105"/>
      <c r="H1219" s="105"/>
      <c r="I1219" s="105"/>
      <c r="J1219" s="105"/>
      <c r="K1219" s="105"/>
      <c r="L1219" s="105"/>
      <c r="M1219" s="105"/>
      <c r="N1219" s="105"/>
    </row>
    <row r="1220" spans="1:14" x14ac:dyDescent="0.25">
      <c r="A1220" s="105"/>
      <c r="B1220" s="105"/>
      <c r="C1220" s="105"/>
      <c r="D1220" s="105"/>
      <c r="E1220" s="105"/>
      <c r="F1220" s="105"/>
      <c r="G1220" s="105"/>
      <c r="H1220" s="105"/>
      <c r="I1220" s="105"/>
      <c r="J1220" s="105"/>
      <c r="K1220" s="105"/>
      <c r="L1220" s="105"/>
      <c r="M1220" s="105"/>
      <c r="N1220" s="105"/>
    </row>
    <row r="1221" spans="1:14" x14ac:dyDescent="0.25">
      <c r="A1221" s="105"/>
      <c r="B1221" s="105"/>
      <c r="C1221" s="105"/>
      <c r="D1221" s="105"/>
      <c r="E1221" s="105"/>
      <c r="F1221" s="105"/>
      <c r="G1221" s="105"/>
      <c r="H1221" s="105"/>
      <c r="I1221" s="105"/>
      <c r="J1221" s="105"/>
      <c r="K1221" s="105"/>
      <c r="L1221" s="105"/>
      <c r="M1221" s="105"/>
      <c r="N1221" s="105"/>
    </row>
    <row r="1222" spans="1:14" x14ac:dyDescent="0.25">
      <c r="A1222" s="105"/>
      <c r="B1222" s="105"/>
      <c r="C1222" s="105"/>
      <c r="D1222" s="105"/>
      <c r="E1222" s="105"/>
      <c r="F1222" s="105"/>
      <c r="G1222" s="105"/>
      <c r="H1222" s="105"/>
      <c r="I1222" s="105"/>
      <c r="J1222" s="105"/>
      <c r="K1222" s="105"/>
      <c r="L1222" s="105"/>
      <c r="M1222" s="105"/>
      <c r="N1222" s="105"/>
    </row>
    <row r="1223" spans="1:14" x14ac:dyDescent="0.25">
      <c r="A1223" s="105"/>
      <c r="B1223" s="105"/>
      <c r="C1223" s="105"/>
      <c r="D1223" s="105"/>
      <c r="E1223" s="105"/>
      <c r="F1223" s="105"/>
      <c r="G1223" s="105"/>
      <c r="H1223" s="105"/>
      <c r="I1223" s="105"/>
      <c r="J1223" s="105"/>
      <c r="K1223" s="105"/>
      <c r="L1223" s="105"/>
      <c r="M1223" s="105"/>
      <c r="N1223" s="105"/>
    </row>
    <row r="1224" spans="1:14" x14ac:dyDescent="0.25">
      <c r="A1224" s="105"/>
      <c r="B1224" s="105"/>
      <c r="C1224" s="105"/>
      <c r="D1224" s="105"/>
      <c r="E1224" s="105"/>
      <c r="F1224" s="105"/>
      <c r="G1224" s="105"/>
      <c r="H1224" s="105"/>
      <c r="I1224" s="105"/>
      <c r="J1224" s="105"/>
      <c r="K1224" s="105"/>
      <c r="L1224" s="105"/>
      <c r="M1224" s="105"/>
      <c r="N1224" s="105"/>
    </row>
    <row r="1225" spans="1:14" x14ac:dyDescent="0.25">
      <c r="A1225" s="105"/>
      <c r="B1225" s="105"/>
      <c r="C1225" s="105"/>
      <c r="D1225" s="105"/>
      <c r="E1225" s="105"/>
      <c r="F1225" s="105"/>
      <c r="G1225" s="105"/>
      <c r="H1225" s="105"/>
      <c r="I1225" s="105"/>
      <c r="J1225" s="105"/>
      <c r="K1225" s="105"/>
      <c r="L1225" s="105"/>
      <c r="M1225" s="105"/>
      <c r="N1225" s="105"/>
    </row>
    <row r="1226" spans="1:14" x14ac:dyDescent="0.25">
      <c r="A1226" s="105"/>
      <c r="B1226" s="105"/>
      <c r="C1226" s="105"/>
      <c r="D1226" s="105"/>
      <c r="E1226" s="105"/>
      <c r="F1226" s="105"/>
      <c r="G1226" s="105"/>
      <c r="H1226" s="105"/>
      <c r="I1226" s="105"/>
      <c r="J1226" s="105"/>
      <c r="K1226" s="105"/>
      <c r="L1226" s="105"/>
      <c r="M1226" s="105"/>
      <c r="N1226" s="105"/>
    </row>
    <row r="1227" spans="1:14" x14ac:dyDescent="0.25">
      <c r="A1227" s="105"/>
      <c r="B1227" s="105"/>
      <c r="C1227" s="105"/>
      <c r="D1227" s="105"/>
      <c r="E1227" s="105"/>
      <c r="F1227" s="105"/>
      <c r="G1227" s="105"/>
      <c r="H1227" s="105"/>
      <c r="I1227" s="105"/>
      <c r="J1227" s="105"/>
      <c r="K1227" s="105"/>
      <c r="L1227" s="105"/>
      <c r="M1227" s="105"/>
      <c r="N1227" s="105"/>
    </row>
    <row r="1228" spans="1:14" x14ac:dyDescent="0.25">
      <c r="A1228" s="105"/>
      <c r="B1228" s="105"/>
      <c r="C1228" s="105"/>
      <c r="D1228" s="105"/>
      <c r="E1228" s="105"/>
      <c r="F1228" s="105"/>
      <c r="G1228" s="105"/>
      <c r="H1228" s="105"/>
      <c r="I1228" s="105"/>
      <c r="J1228" s="105"/>
      <c r="K1228" s="105"/>
      <c r="L1228" s="105"/>
      <c r="M1228" s="105"/>
      <c r="N1228" s="105"/>
    </row>
    <row r="1229" spans="1:14" x14ac:dyDescent="0.25">
      <c r="A1229" s="105"/>
      <c r="B1229" s="105"/>
      <c r="C1229" s="105"/>
      <c r="D1229" s="105"/>
      <c r="E1229" s="105"/>
      <c r="F1229" s="105"/>
      <c r="G1229" s="105"/>
      <c r="H1229" s="105"/>
      <c r="I1229" s="105"/>
      <c r="J1229" s="105"/>
      <c r="K1229" s="105"/>
      <c r="L1229" s="105"/>
      <c r="M1229" s="105"/>
      <c r="N1229" s="105"/>
    </row>
    <row r="1230" spans="1:14" x14ac:dyDescent="0.25">
      <c r="A1230" s="105"/>
      <c r="B1230" s="105"/>
      <c r="C1230" s="105"/>
      <c r="D1230" s="105"/>
      <c r="E1230" s="105"/>
      <c r="F1230" s="105"/>
      <c r="G1230" s="105"/>
      <c r="H1230" s="105"/>
      <c r="I1230" s="105"/>
      <c r="J1230" s="105"/>
      <c r="K1230" s="105"/>
      <c r="L1230" s="105"/>
      <c r="M1230" s="105"/>
      <c r="N1230" s="105"/>
    </row>
    <row r="1231" spans="1:14" x14ac:dyDescent="0.25">
      <c r="A1231" s="105"/>
      <c r="B1231" s="105"/>
      <c r="C1231" s="105"/>
      <c r="D1231" s="105"/>
      <c r="E1231" s="105"/>
      <c r="F1231" s="105"/>
      <c r="G1231" s="105"/>
      <c r="H1231" s="105"/>
      <c r="I1231" s="105"/>
      <c r="J1231" s="105"/>
      <c r="K1231" s="105"/>
      <c r="L1231" s="105"/>
      <c r="M1231" s="105"/>
      <c r="N1231" s="105"/>
    </row>
    <row r="1232" spans="1:14" x14ac:dyDescent="0.25">
      <c r="A1232" s="105"/>
      <c r="B1232" s="105"/>
      <c r="C1232" s="105"/>
      <c r="D1232" s="105"/>
      <c r="E1232" s="105"/>
      <c r="F1232" s="105"/>
      <c r="G1232" s="105"/>
      <c r="H1232" s="105"/>
      <c r="I1232" s="105"/>
      <c r="J1232" s="105"/>
      <c r="K1232" s="105"/>
      <c r="L1232" s="105"/>
      <c r="M1232" s="105"/>
      <c r="N1232" s="105"/>
    </row>
    <row r="1233" spans="1:14" x14ac:dyDescent="0.25">
      <c r="A1233" s="105"/>
      <c r="B1233" s="105"/>
      <c r="C1233" s="105"/>
      <c r="D1233" s="105"/>
      <c r="E1233" s="105"/>
      <c r="F1233" s="105"/>
      <c r="G1233" s="105"/>
      <c r="H1233" s="105"/>
      <c r="I1233" s="105"/>
      <c r="J1233" s="105"/>
      <c r="K1233" s="105"/>
      <c r="L1233" s="105"/>
      <c r="M1233" s="105"/>
      <c r="N1233" s="105"/>
    </row>
    <row r="1234" spans="1:14" x14ac:dyDescent="0.25">
      <c r="A1234" s="105"/>
      <c r="B1234" s="105"/>
      <c r="C1234" s="105"/>
      <c r="D1234" s="105"/>
      <c r="E1234" s="105"/>
      <c r="F1234" s="105"/>
      <c r="G1234" s="105"/>
      <c r="H1234" s="105"/>
      <c r="I1234" s="105"/>
      <c r="J1234" s="105"/>
      <c r="K1234" s="105"/>
      <c r="L1234" s="105"/>
      <c r="M1234" s="105"/>
      <c r="N1234" s="105"/>
    </row>
    <row r="1235" spans="1:14" x14ac:dyDescent="0.25">
      <c r="A1235" s="105"/>
      <c r="B1235" s="105"/>
      <c r="C1235" s="105"/>
      <c r="D1235" s="105"/>
      <c r="E1235" s="105"/>
      <c r="F1235" s="105"/>
      <c r="G1235" s="105"/>
      <c r="H1235" s="105"/>
      <c r="I1235" s="105"/>
      <c r="J1235" s="105"/>
      <c r="K1235" s="105"/>
      <c r="L1235" s="105"/>
      <c r="M1235" s="105"/>
      <c r="N1235" s="105"/>
    </row>
    <row r="1236" spans="1:14" x14ac:dyDescent="0.25">
      <c r="A1236" s="105"/>
      <c r="B1236" s="105"/>
      <c r="C1236" s="105"/>
      <c r="D1236" s="105"/>
      <c r="E1236" s="105"/>
      <c r="F1236" s="105"/>
      <c r="G1236" s="105"/>
      <c r="H1236" s="105"/>
      <c r="I1236" s="105"/>
      <c r="J1236" s="105"/>
      <c r="K1236" s="105"/>
      <c r="L1236" s="105"/>
      <c r="M1236" s="105"/>
      <c r="N1236" s="105"/>
    </row>
    <row r="1237" spans="1:14" x14ac:dyDescent="0.25">
      <c r="A1237" s="105"/>
      <c r="B1237" s="105"/>
      <c r="C1237" s="105"/>
      <c r="D1237" s="105"/>
      <c r="E1237" s="105"/>
      <c r="F1237" s="105"/>
      <c r="G1237" s="105"/>
      <c r="H1237" s="105"/>
      <c r="I1237" s="105"/>
      <c r="J1237" s="105"/>
      <c r="K1237" s="105"/>
      <c r="L1237" s="105"/>
      <c r="M1237" s="105"/>
      <c r="N1237" s="105"/>
    </row>
    <row r="1238" spans="1:14" x14ac:dyDescent="0.25">
      <c r="A1238" s="105"/>
      <c r="B1238" s="105"/>
      <c r="C1238" s="105"/>
      <c r="D1238" s="105"/>
      <c r="E1238" s="105"/>
      <c r="F1238" s="105"/>
      <c r="G1238" s="105"/>
      <c r="H1238" s="105"/>
      <c r="I1238" s="105"/>
      <c r="J1238" s="105"/>
      <c r="K1238" s="105"/>
      <c r="L1238" s="105"/>
      <c r="M1238" s="105"/>
      <c r="N1238" s="105"/>
    </row>
    <row r="1239" spans="1:14" x14ac:dyDescent="0.25">
      <c r="A1239" s="105"/>
      <c r="B1239" s="105"/>
      <c r="C1239" s="105"/>
      <c r="D1239" s="105"/>
      <c r="E1239" s="105"/>
      <c r="F1239" s="105"/>
      <c r="G1239" s="105"/>
      <c r="H1239" s="105"/>
      <c r="I1239" s="105"/>
      <c r="J1239" s="105"/>
      <c r="K1239" s="105"/>
      <c r="L1239" s="105"/>
      <c r="M1239" s="105"/>
      <c r="N1239" s="105"/>
    </row>
    <row r="1240" spans="1:14" x14ac:dyDescent="0.25">
      <c r="A1240" s="105"/>
      <c r="B1240" s="105"/>
      <c r="C1240" s="105"/>
      <c r="D1240" s="105"/>
      <c r="E1240" s="105"/>
      <c r="F1240" s="105"/>
      <c r="G1240" s="105"/>
      <c r="H1240" s="105"/>
      <c r="I1240" s="105"/>
      <c r="J1240" s="105"/>
      <c r="K1240" s="105"/>
      <c r="L1240" s="105"/>
      <c r="M1240" s="105"/>
      <c r="N1240" s="105"/>
    </row>
    <row r="1241" spans="1:14" x14ac:dyDescent="0.25">
      <c r="A1241" s="105"/>
      <c r="B1241" s="105"/>
      <c r="C1241" s="105"/>
      <c r="D1241" s="105"/>
      <c r="E1241" s="105"/>
      <c r="F1241" s="105"/>
      <c r="G1241" s="105"/>
      <c r="H1241" s="105"/>
      <c r="I1241" s="105"/>
      <c r="J1241" s="105"/>
      <c r="K1241" s="105"/>
      <c r="L1241" s="105"/>
      <c r="M1241" s="105"/>
      <c r="N1241" s="105"/>
    </row>
    <row r="1242" spans="1:14" x14ac:dyDescent="0.25">
      <c r="A1242" s="105"/>
      <c r="B1242" s="105"/>
      <c r="C1242" s="105"/>
      <c r="D1242" s="105"/>
      <c r="E1242" s="105"/>
      <c r="F1242" s="105"/>
      <c r="G1242" s="105"/>
      <c r="H1242" s="105"/>
      <c r="I1242" s="105"/>
      <c r="J1242" s="105"/>
      <c r="K1242" s="105"/>
      <c r="L1242" s="105"/>
      <c r="M1242" s="105"/>
      <c r="N1242" s="105"/>
    </row>
    <row r="1243" spans="1:14" x14ac:dyDescent="0.25">
      <c r="A1243" s="105"/>
      <c r="B1243" s="105"/>
      <c r="C1243" s="105"/>
      <c r="D1243" s="105"/>
      <c r="E1243" s="105"/>
      <c r="F1243" s="105"/>
      <c r="G1243" s="105"/>
      <c r="H1243" s="105"/>
      <c r="I1243" s="105"/>
      <c r="J1243" s="105"/>
      <c r="K1243" s="105"/>
      <c r="L1243" s="105"/>
      <c r="M1243" s="105"/>
      <c r="N1243" s="105"/>
    </row>
    <row r="1244" spans="1:14" x14ac:dyDescent="0.25">
      <c r="A1244" s="105"/>
      <c r="B1244" s="105"/>
      <c r="C1244" s="105"/>
      <c r="D1244" s="105"/>
      <c r="E1244" s="105"/>
      <c r="F1244" s="105"/>
      <c r="G1244" s="105"/>
      <c r="H1244" s="105"/>
      <c r="I1244" s="105"/>
      <c r="J1244" s="105"/>
      <c r="K1244" s="105"/>
      <c r="L1244" s="105"/>
      <c r="M1244" s="105"/>
      <c r="N1244" s="105"/>
    </row>
    <row r="1245" spans="1:14" x14ac:dyDescent="0.25">
      <c r="A1245" s="105"/>
      <c r="B1245" s="105"/>
      <c r="C1245" s="105"/>
      <c r="D1245" s="105"/>
      <c r="E1245" s="105"/>
      <c r="F1245" s="105"/>
      <c r="G1245" s="105"/>
      <c r="H1245" s="105"/>
      <c r="I1245" s="105"/>
      <c r="J1245" s="105"/>
      <c r="K1245" s="105"/>
      <c r="L1245" s="105"/>
      <c r="M1245" s="105"/>
      <c r="N1245" s="105"/>
    </row>
    <row r="1246" spans="1:14" x14ac:dyDescent="0.25">
      <c r="A1246" s="105"/>
      <c r="B1246" s="105"/>
      <c r="C1246" s="105"/>
      <c r="D1246" s="105"/>
      <c r="E1246" s="105"/>
      <c r="F1246" s="105"/>
      <c r="G1246" s="105"/>
      <c r="H1246" s="105"/>
      <c r="I1246" s="105"/>
      <c r="J1246" s="105"/>
      <c r="K1246" s="105"/>
      <c r="L1246" s="105"/>
      <c r="M1246" s="105"/>
      <c r="N1246" s="105"/>
    </row>
    <row r="1247" spans="1:14" x14ac:dyDescent="0.25">
      <c r="A1247" s="105"/>
      <c r="B1247" s="105"/>
      <c r="C1247" s="105"/>
      <c r="D1247" s="105"/>
      <c r="E1247" s="105"/>
      <c r="F1247" s="105"/>
      <c r="G1247" s="105"/>
      <c r="H1247" s="105"/>
      <c r="I1247" s="105"/>
      <c r="J1247" s="105"/>
      <c r="K1247" s="105"/>
      <c r="L1247" s="105"/>
      <c r="M1247" s="105"/>
      <c r="N1247" s="105"/>
    </row>
    <row r="1248" spans="1:14" x14ac:dyDescent="0.25">
      <c r="A1248" s="105"/>
      <c r="B1248" s="105"/>
      <c r="C1248" s="105"/>
      <c r="D1248" s="105"/>
      <c r="E1248" s="105"/>
      <c r="F1248" s="105"/>
      <c r="G1248" s="105"/>
      <c r="H1248" s="105"/>
      <c r="I1248" s="105"/>
      <c r="J1248" s="105"/>
      <c r="K1248" s="105"/>
      <c r="L1248" s="105"/>
      <c r="M1248" s="105"/>
      <c r="N1248" s="105"/>
    </row>
    <row r="1249" spans="1:14" x14ac:dyDescent="0.25">
      <c r="A1249" s="105"/>
      <c r="B1249" s="105"/>
      <c r="C1249" s="105"/>
      <c r="D1249" s="105"/>
      <c r="E1249" s="105"/>
      <c r="F1249" s="105"/>
      <c r="G1249" s="105"/>
      <c r="H1249" s="105"/>
      <c r="I1249" s="105"/>
      <c r="J1249" s="105"/>
      <c r="K1249" s="105"/>
      <c r="L1249" s="105"/>
      <c r="M1249" s="105"/>
      <c r="N1249" s="105"/>
    </row>
    <row r="1250" spans="1:14" x14ac:dyDescent="0.25">
      <c r="A1250" s="105"/>
      <c r="B1250" s="105"/>
      <c r="C1250" s="105"/>
      <c r="D1250" s="105"/>
      <c r="E1250" s="105"/>
      <c r="F1250" s="105"/>
      <c r="G1250" s="105"/>
      <c r="H1250" s="105"/>
      <c r="I1250" s="105"/>
      <c r="J1250" s="105"/>
      <c r="K1250" s="105"/>
      <c r="L1250" s="105"/>
      <c r="M1250" s="105"/>
      <c r="N1250" s="105"/>
    </row>
    <row r="1251" spans="1:14" x14ac:dyDescent="0.25">
      <c r="A1251" s="105"/>
      <c r="B1251" s="105"/>
      <c r="C1251" s="105"/>
      <c r="D1251" s="105"/>
      <c r="E1251" s="105"/>
      <c r="F1251" s="105"/>
      <c r="G1251" s="105"/>
      <c r="H1251" s="105"/>
      <c r="I1251" s="105"/>
      <c r="J1251" s="105"/>
      <c r="K1251" s="105"/>
      <c r="L1251" s="105"/>
      <c r="M1251" s="105"/>
      <c r="N1251" s="105"/>
    </row>
    <row r="1252" spans="1:14" x14ac:dyDescent="0.25">
      <c r="A1252" s="105"/>
      <c r="B1252" s="105"/>
      <c r="C1252" s="105"/>
      <c r="D1252" s="105"/>
      <c r="E1252" s="105"/>
      <c r="F1252" s="105"/>
      <c r="G1252" s="105"/>
      <c r="H1252" s="105"/>
      <c r="I1252" s="105"/>
      <c r="J1252" s="105"/>
      <c r="K1252" s="105"/>
      <c r="L1252" s="105"/>
      <c r="M1252" s="105"/>
      <c r="N1252" s="105"/>
    </row>
    <row r="1253" spans="1:14" x14ac:dyDescent="0.25">
      <c r="A1253" s="105"/>
      <c r="B1253" s="105"/>
      <c r="C1253" s="105"/>
      <c r="D1253" s="105"/>
      <c r="E1253" s="105"/>
      <c r="F1253" s="105"/>
      <c r="G1253" s="105"/>
      <c r="H1253" s="105"/>
      <c r="I1253" s="105"/>
      <c r="J1253" s="105"/>
      <c r="K1253" s="105"/>
      <c r="L1253" s="105"/>
      <c r="M1253" s="105"/>
      <c r="N1253" s="105"/>
    </row>
    <row r="1254" spans="1:14" x14ac:dyDescent="0.25">
      <c r="A1254" s="105"/>
      <c r="B1254" s="105"/>
      <c r="C1254" s="105"/>
      <c r="D1254" s="105"/>
      <c r="E1254" s="105"/>
      <c r="F1254" s="105"/>
      <c r="G1254" s="105"/>
      <c r="H1254" s="105"/>
      <c r="I1254" s="105"/>
      <c r="J1254" s="105"/>
      <c r="K1254" s="105"/>
      <c r="L1254" s="105"/>
      <c r="M1254" s="105"/>
      <c r="N1254" s="105"/>
    </row>
    <row r="1255" spans="1:14" x14ac:dyDescent="0.25">
      <c r="A1255" s="105"/>
      <c r="B1255" s="105"/>
      <c r="C1255" s="105"/>
      <c r="D1255" s="105"/>
      <c r="E1255" s="105"/>
      <c r="F1255" s="105"/>
      <c r="G1255" s="105"/>
      <c r="H1255" s="105"/>
      <c r="I1255" s="105"/>
      <c r="J1255" s="105"/>
      <c r="K1255" s="105"/>
      <c r="L1255" s="105"/>
      <c r="M1255" s="105"/>
      <c r="N1255" s="105"/>
    </row>
    <row r="1256" spans="1:14" x14ac:dyDescent="0.25">
      <c r="A1256" s="105"/>
      <c r="B1256" s="105"/>
      <c r="C1256" s="105"/>
      <c r="D1256" s="105"/>
      <c r="E1256" s="105"/>
      <c r="F1256" s="105"/>
      <c r="G1256" s="105"/>
      <c r="H1256" s="105"/>
      <c r="I1256" s="105"/>
      <c r="J1256" s="105"/>
      <c r="K1256" s="105"/>
      <c r="L1256" s="105"/>
      <c r="M1256" s="105"/>
      <c r="N1256" s="105"/>
    </row>
    <row r="1257" spans="1:14" x14ac:dyDescent="0.25">
      <c r="A1257" s="105"/>
      <c r="B1257" s="105"/>
      <c r="C1257" s="105"/>
      <c r="D1257" s="105"/>
      <c r="E1257" s="105"/>
      <c r="F1257" s="105"/>
      <c r="G1257" s="105"/>
      <c r="H1257" s="105"/>
      <c r="I1257" s="105"/>
      <c r="J1257" s="105"/>
      <c r="K1257" s="105"/>
      <c r="L1257" s="105"/>
      <c r="M1257" s="105"/>
      <c r="N1257" s="105"/>
    </row>
    <row r="1258" spans="1:14" x14ac:dyDescent="0.25">
      <c r="A1258" s="105"/>
      <c r="B1258" s="105"/>
      <c r="C1258" s="105"/>
      <c r="D1258" s="105"/>
      <c r="E1258" s="105"/>
      <c r="F1258" s="105"/>
      <c r="G1258" s="105"/>
      <c r="H1258" s="105"/>
      <c r="I1258" s="105"/>
      <c r="J1258" s="105"/>
      <c r="K1258" s="105"/>
      <c r="L1258" s="105"/>
      <c r="M1258" s="105"/>
      <c r="N1258" s="105"/>
    </row>
    <row r="1259" spans="1:14" x14ac:dyDescent="0.25">
      <c r="A1259" s="105"/>
      <c r="B1259" s="105"/>
      <c r="C1259" s="105"/>
      <c r="D1259" s="105"/>
      <c r="E1259" s="105"/>
      <c r="F1259" s="105"/>
      <c r="G1259" s="105"/>
      <c r="H1259" s="105"/>
      <c r="I1259" s="105"/>
      <c r="J1259" s="105"/>
      <c r="K1259" s="105"/>
      <c r="L1259" s="105"/>
      <c r="M1259" s="105"/>
      <c r="N1259" s="105"/>
    </row>
    <row r="1260" spans="1:14" x14ac:dyDescent="0.25">
      <c r="A1260" s="105"/>
      <c r="B1260" s="105"/>
      <c r="C1260" s="105"/>
      <c r="D1260" s="105"/>
      <c r="E1260" s="105"/>
      <c r="F1260" s="105"/>
      <c r="G1260" s="105"/>
      <c r="H1260" s="105"/>
      <c r="I1260" s="105"/>
      <c r="J1260" s="105"/>
      <c r="K1260" s="105"/>
      <c r="L1260" s="105"/>
      <c r="M1260" s="105"/>
      <c r="N1260" s="105"/>
    </row>
    <row r="1261" spans="1:14" x14ac:dyDescent="0.25">
      <c r="A1261" s="105"/>
      <c r="B1261" s="105"/>
      <c r="C1261" s="105"/>
      <c r="D1261" s="105"/>
      <c r="E1261" s="105"/>
      <c r="F1261" s="105"/>
      <c r="G1261" s="105"/>
      <c r="H1261" s="105"/>
      <c r="I1261" s="105"/>
      <c r="J1261" s="105"/>
      <c r="K1261" s="105"/>
      <c r="L1261" s="105"/>
      <c r="M1261" s="105"/>
      <c r="N1261" s="105"/>
    </row>
    <row r="1262" spans="1:14" x14ac:dyDescent="0.25">
      <c r="A1262" s="105"/>
      <c r="B1262" s="105"/>
      <c r="C1262" s="105"/>
      <c r="D1262" s="105"/>
      <c r="E1262" s="105"/>
      <c r="F1262" s="105"/>
      <c r="G1262" s="105"/>
      <c r="H1262" s="105"/>
      <c r="I1262" s="105"/>
      <c r="J1262" s="105"/>
      <c r="K1262" s="105"/>
      <c r="L1262" s="105"/>
      <c r="M1262" s="105"/>
      <c r="N1262" s="105"/>
    </row>
    <row r="1263" spans="1:14" x14ac:dyDescent="0.25">
      <c r="A1263" s="105"/>
      <c r="B1263" s="105"/>
      <c r="C1263" s="105"/>
      <c r="D1263" s="105"/>
      <c r="E1263" s="105"/>
      <c r="F1263" s="105"/>
      <c r="G1263" s="105"/>
      <c r="H1263" s="105"/>
      <c r="I1263" s="105"/>
      <c r="J1263" s="105"/>
      <c r="K1263" s="105"/>
      <c r="L1263" s="105"/>
      <c r="M1263" s="105"/>
      <c r="N1263" s="105"/>
    </row>
    <row r="1264" spans="1:14" x14ac:dyDescent="0.25">
      <c r="A1264" s="105"/>
      <c r="B1264" s="105"/>
      <c r="C1264" s="105"/>
      <c r="D1264" s="105"/>
      <c r="E1264" s="105"/>
      <c r="F1264" s="105"/>
      <c r="G1264" s="105"/>
      <c r="H1264" s="105"/>
      <c r="I1264" s="105"/>
      <c r="J1264" s="105"/>
      <c r="K1264" s="105"/>
      <c r="L1264" s="105"/>
      <c r="M1264" s="105"/>
      <c r="N1264" s="105"/>
    </row>
    <row r="1265" spans="1:14" x14ac:dyDescent="0.25">
      <c r="A1265" s="105"/>
      <c r="B1265" s="105"/>
      <c r="C1265" s="105"/>
      <c r="D1265" s="105"/>
      <c r="E1265" s="105"/>
      <c r="F1265" s="105"/>
      <c r="G1265" s="105"/>
      <c r="H1265" s="105"/>
      <c r="I1265" s="105"/>
      <c r="J1265" s="105"/>
      <c r="K1265" s="105"/>
      <c r="L1265" s="105"/>
      <c r="M1265" s="105"/>
      <c r="N1265" s="105"/>
    </row>
    <row r="1266" spans="1:14" x14ac:dyDescent="0.25">
      <c r="A1266" s="105"/>
      <c r="B1266" s="105"/>
      <c r="C1266" s="105"/>
      <c r="D1266" s="105"/>
      <c r="E1266" s="105"/>
      <c r="F1266" s="105"/>
      <c r="G1266" s="105"/>
      <c r="H1266" s="105"/>
      <c r="I1266" s="105"/>
      <c r="J1266" s="105"/>
      <c r="K1266" s="105"/>
      <c r="L1266" s="105"/>
      <c r="M1266" s="105"/>
      <c r="N1266" s="105"/>
    </row>
    <row r="1267" spans="1:14" x14ac:dyDescent="0.25">
      <c r="A1267" s="105"/>
      <c r="B1267" s="105"/>
      <c r="C1267" s="105"/>
      <c r="D1267" s="105"/>
      <c r="E1267" s="105"/>
      <c r="F1267" s="105"/>
      <c r="G1267" s="105"/>
      <c r="H1267" s="105"/>
      <c r="I1267" s="105"/>
      <c r="J1267" s="105"/>
      <c r="K1267" s="105"/>
      <c r="L1267" s="105"/>
      <c r="M1267" s="105"/>
      <c r="N1267" s="105"/>
    </row>
    <row r="1268" spans="1:14" x14ac:dyDescent="0.25">
      <c r="A1268" s="105"/>
      <c r="B1268" s="105"/>
      <c r="C1268" s="105"/>
      <c r="D1268" s="105"/>
      <c r="E1268" s="105"/>
      <c r="F1268" s="105"/>
      <c r="G1268" s="105"/>
      <c r="H1268" s="105"/>
      <c r="I1268" s="105"/>
      <c r="J1268" s="105"/>
      <c r="K1268" s="105"/>
      <c r="L1268" s="105"/>
      <c r="M1268" s="105"/>
      <c r="N1268" s="105"/>
    </row>
    <row r="1269" spans="1:14" x14ac:dyDescent="0.25">
      <c r="A1269" s="105"/>
      <c r="B1269" s="105"/>
      <c r="C1269" s="105"/>
      <c r="D1269" s="105"/>
      <c r="E1269" s="105"/>
      <c r="F1269" s="105"/>
      <c r="G1269" s="105"/>
      <c r="H1269" s="105"/>
      <c r="I1269" s="105"/>
      <c r="J1269" s="105"/>
      <c r="K1269" s="105"/>
      <c r="L1269" s="105"/>
      <c r="M1269" s="105"/>
      <c r="N1269" s="105"/>
    </row>
    <row r="1270" spans="1:14" x14ac:dyDescent="0.25">
      <c r="A1270" s="105"/>
      <c r="B1270" s="105"/>
      <c r="C1270" s="105"/>
      <c r="D1270" s="105"/>
      <c r="E1270" s="105"/>
      <c r="F1270" s="105"/>
      <c r="G1270" s="105"/>
      <c r="H1270" s="105"/>
      <c r="I1270" s="105"/>
      <c r="J1270" s="105"/>
      <c r="K1270" s="105"/>
      <c r="L1270" s="105"/>
      <c r="M1270" s="105"/>
      <c r="N1270" s="105"/>
    </row>
    <row r="1271" spans="1:14" x14ac:dyDescent="0.25">
      <c r="A1271" s="105"/>
      <c r="B1271" s="105"/>
      <c r="C1271" s="105"/>
      <c r="D1271" s="105"/>
      <c r="E1271" s="105"/>
      <c r="F1271" s="105"/>
      <c r="G1271" s="105"/>
      <c r="H1271" s="105"/>
      <c r="I1271" s="105"/>
      <c r="J1271" s="105"/>
      <c r="K1271" s="105"/>
      <c r="L1271" s="105"/>
      <c r="M1271" s="105"/>
      <c r="N1271" s="105"/>
    </row>
    <row r="1272" spans="1:14" x14ac:dyDescent="0.25">
      <c r="A1272" s="105"/>
      <c r="B1272" s="105"/>
      <c r="C1272" s="105"/>
      <c r="D1272" s="105"/>
      <c r="E1272" s="105"/>
      <c r="F1272" s="105"/>
      <c r="G1272" s="105"/>
      <c r="H1272" s="105"/>
      <c r="I1272" s="105"/>
      <c r="J1272" s="105"/>
      <c r="K1272" s="105"/>
      <c r="L1272" s="105"/>
      <c r="M1272" s="105"/>
      <c r="N1272" s="105"/>
    </row>
    <row r="1273" spans="1:14" x14ac:dyDescent="0.25">
      <c r="A1273" s="105"/>
      <c r="B1273" s="105"/>
      <c r="C1273" s="105"/>
      <c r="D1273" s="105"/>
      <c r="E1273" s="105"/>
      <c r="F1273" s="105"/>
      <c r="G1273" s="105"/>
      <c r="H1273" s="105"/>
      <c r="I1273" s="105"/>
      <c r="J1273" s="105"/>
      <c r="K1273" s="105"/>
      <c r="L1273" s="105"/>
      <c r="M1273" s="105"/>
      <c r="N1273" s="105"/>
    </row>
    <row r="1274" spans="1:14" x14ac:dyDescent="0.25">
      <c r="A1274" s="105"/>
      <c r="B1274" s="105"/>
      <c r="C1274" s="105"/>
      <c r="D1274" s="105"/>
      <c r="E1274" s="105"/>
      <c r="F1274" s="105"/>
      <c r="G1274" s="105"/>
      <c r="H1274" s="105"/>
      <c r="I1274" s="105"/>
      <c r="J1274" s="105"/>
      <c r="K1274" s="105"/>
      <c r="L1274" s="105"/>
      <c r="M1274" s="105"/>
      <c r="N1274" s="105"/>
    </row>
    <row r="1275" spans="1:14" x14ac:dyDescent="0.25">
      <c r="A1275" s="105"/>
      <c r="B1275" s="105"/>
      <c r="C1275" s="105"/>
      <c r="D1275" s="105"/>
      <c r="E1275" s="105"/>
      <c r="F1275" s="105"/>
      <c r="G1275" s="105"/>
      <c r="H1275" s="105"/>
      <c r="I1275" s="105"/>
      <c r="J1275" s="105"/>
      <c r="K1275" s="105"/>
      <c r="L1275" s="105"/>
      <c r="M1275" s="105"/>
      <c r="N1275" s="105"/>
    </row>
    <row r="1276" spans="1:14" x14ac:dyDescent="0.25">
      <c r="A1276" s="105"/>
      <c r="B1276" s="105"/>
      <c r="C1276" s="105"/>
      <c r="D1276" s="105"/>
      <c r="E1276" s="105"/>
      <c r="F1276" s="105"/>
      <c r="G1276" s="105"/>
      <c r="H1276" s="105"/>
      <c r="I1276" s="105"/>
      <c r="J1276" s="105"/>
      <c r="K1276" s="105"/>
      <c r="L1276" s="105"/>
      <c r="M1276" s="105"/>
      <c r="N1276" s="105"/>
    </row>
    <row r="1277" spans="1:14" x14ac:dyDescent="0.25">
      <c r="A1277" s="105"/>
      <c r="B1277" s="105"/>
      <c r="C1277" s="105"/>
      <c r="D1277" s="105"/>
      <c r="E1277" s="105"/>
      <c r="F1277" s="105"/>
      <c r="G1277" s="105"/>
      <c r="H1277" s="105"/>
      <c r="I1277" s="105"/>
      <c r="J1277" s="105"/>
      <c r="K1277" s="105"/>
      <c r="L1277" s="105"/>
      <c r="M1277" s="105"/>
      <c r="N1277" s="105"/>
    </row>
    <row r="1278" spans="1:14" x14ac:dyDescent="0.25">
      <c r="A1278" s="105"/>
      <c r="B1278" s="105"/>
      <c r="C1278" s="105"/>
      <c r="D1278" s="105"/>
      <c r="E1278" s="105"/>
      <c r="F1278" s="105"/>
      <c r="G1278" s="105"/>
      <c r="H1278" s="105"/>
      <c r="I1278" s="105"/>
      <c r="J1278" s="105"/>
      <c r="K1278" s="105"/>
      <c r="L1278" s="105"/>
      <c r="M1278" s="105"/>
      <c r="N1278" s="105"/>
    </row>
    <row r="1279" spans="1:14" x14ac:dyDescent="0.25">
      <c r="A1279" s="105"/>
      <c r="B1279" s="105"/>
      <c r="C1279" s="105"/>
      <c r="D1279" s="105"/>
      <c r="E1279" s="105"/>
      <c r="F1279" s="105"/>
      <c r="G1279" s="105"/>
      <c r="H1279" s="105"/>
      <c r="I1279" s="105"/>
      <c r="J1279" s="105"/>
      <c r="K1279" s="105"/>
      <c r="L1279" s="105"/>
      <c r="M1279" s="105"/>
      <c r="N1279" s="105"/>
    </row>
    <row r="1280" spans="1:14" x14ac:dyDescent="0.25">
      <c r="A1280" s="105"/>
      <c r="B1280" s="105"/>
      <c r="C1280" s="105"/>
      <c r="D1280" s="105"/>
      <c r="E1280" s="105"/>
      <c r="F1280" s="105"/>
      <c r="G1280" s="105"/>
      <c r="H1280" s="105"/>
      <c r="I1280" s="105"/>
      <c r="J1280" s="105"/>
      <c r="K1280" s="105"/>
      <c r="L1280" s="105"/>
      <c r="M1280" s="105"/>
      <c r="N1280" s="105"/>
    </row>
    <row r="1281" spans="1:14" x14ac:dyDescent="0.25">
      <c r="A1281" s="105"/>
      <c r="B1281" s="105"/>
      <c r="C1281" s="105"/>
      <c r="D1281" s="105"/>
      <c r="E1281" s="105"/>
      <c r="F1281" s="105"/>
      <c r="G1281" s="105"/>
      <c r="H1281" s="105"/>
      <c r="I1281" s="105"/>
      <c r="J1281" s="105"/>
      <c r="K1281" s="105"/>
      <c r="L1281" s="105"/>
      <c r="M1281" s="105"/>
      <c r="N1281" s="105"/>
    </row>
    <row r="1282" spans="1:14" x14ac:dyDescent="0.25">
      <c r="A1282" s="105"/>
      <c r="B1282" s="105"/>
      <c r="C1282" s="105"/>
      <c r="D1282" s="105"/>
      <c r="E1282" s="105"/>
      <c r="F1282" s="105"/>
      <c r="G1282" s="105"/>
      <c r="H1282" s="105"/>
      <c r="I1282" s="105"/>
      <c r="J1282" s="105"/>
      <c r="K1282" s="105"/>
      <c r="L1282" s="105"/>
      <c r="M1282" s="105"/>
      <c r="N1282" s="105"/>
    </row>
    <row r="1283" spans="1:14" x14ac:dyDescent="0.25">
      <c r="A1283" s="105"/>
      <c r="B1283" s="105"/>
      <c r="C1283" s="105"/>
      <c r="D1283" s="105"/>
      <c r="E1283" s="105"/>
      <c r="F1283" s="105"/>
      <c r="G1283" s="105"/>
      <c r="H1283" s="105"/>
      <c r="I1283" s="105"/>
      <c r="J1283" s="105"/>
      <c r="K1283" s="105"/>
      <c r="L1283" s="105"/>
      <c r="M1283" s="105"/>
      <c r="N1283" s="105"/>
    </row>
    <row r="1284" spans="1:14" x14ac:dyDescent="0.25">
      <c r="A1284" s="105"/>
      <c r="B1284" s="105"/>
      <c r="C1284" s="105"/>
      <c r="D1284" s="105"/>
      <c r="E1284" s="105"/>
      <c r="F1284" s="105"/>
      <c r="G1284" s="105"/>
      <c r="H1284" s="105"/>
      <c r="I1284" s="105"/>
      <c r="J1284" s="105"/>
      <c r="K1284" s="105"/>
      <c r="L1284" s="105"/>
      <c r="M1284" s="105"/>
      <c r="N1284" s="105"/>
    </row>
    <row r="1285" spans="1:14" x14ac:dyDescent="0.25">
      <c r="A1285" s="105"/>
      <c r="B1285" s="105"/>
      <c r="C1285" s="105"/>
      <c r="D1285" s="105"/>
      <c r="E1285" s="105"/>
      <c r="F1285" s="105"/>
      <c r="G1285" s="105"/>
      <c r="H1285" s="105"/>
      <c r="I1285" s="105"/>
      <c r="J1285" s="105"/>
      <c r="K1285" s="105"/>
      <c r="L1285" s="105"/>
      <c r="M1285" s="105"/>
      <c r="N1285" s="105"/>
    </row>
    <row r="1286" spans="1:14" x14ac:dyDescent="0.25">
      <c r="A1286" s="105"/>
      <c r="B1286" s="105"/>
      <c r="C1286" s="105"/>
      <c r="D1286" s="105"/>
      <c r="E1286" s="105"/>
      <c r="F1286" s="105"/>
      <c r="G1286" s="105"/>
      <c r="H1286" s="105"/>
      <c r="I1286" s="105"/>
      <c r="J1286" s="105"/>
      <c r="K1286" s="105"/>
      <c r="L1286" s="105"/>
      <c r="M1286" s="105"/>
      <c r="N1286" s="105"/>
    </row>
    <row r="1287" spans="1:14" x14ac:dyDescent="0.25">
      <c r="A1287" s="105"/>
      <c r="B1287" s="105"/>
      <c r="C1287" s="105"/>
      <c r="D1287" s="105"/>
      <c r="E1287" s="105"/>
      <c r="F1287" s="105"/>
      <c r="G1287" s="105"/>
      <c r="H1287" s="105"/>
      <c r="I1287" s="105"/>
      <c r="J1287" s="105"/>
      <c r="K1287" s="105"/>
      <c r="L1287" s="105"/>
      <c r="M1287" s="105"/>
      <c r="N1287" s="105"/>
    </row>
    <row r="1288" spans="1:14" x14ac:dyDescent="0.25">
      <c r="A1288" s="105"/>
      <c r="B1288" s="105"/>
      <c r="C1288" s="105"/>
      <c r="D1288" s="105"/>
      <c r="E1288" s="105"/>
      <c r="F1288" s="105"/>
      <c r="G1288" s="105"/>
      <c r="H1288" s="105"/>
      <c r="I1288" s="105"/>
      <c r="J1288" s="105"/>
      <c r="K1288" s="105"/>
      <c r="L1288" s="105"/>
      <c r="M1288" s="105"/>
      <c r="N1288" s="105"/>
    </row>
    <row r="1289" spans="1:14" x14ac:dyDescent="0.25">
      <c r="A1289" s="105"/>
      <c r="B1289" s="105"/>
      <c r="C1289" s="105"/>
      <c r="D1289" s="105"/>
      <c r="E1289" s="105"/>
      <c r="F1289" s="105"/>
      <c r="G1289" s="105"/>
      <c r="H1289" s="105"/>
      <c r="I1289" s="105"/>
      <c r="J1289" s="105"/>
      <c r="K1289" s="105"/>
      <c r="L1289" s="105"/>
      <c r="M1289" s="105"/>
      <c r="N1289" s="105"/>
    </row>
    <row r="1290" spans="1:14" x14ac:dyDescent="0.25">
      <c r="A1290" s="105"/>
      <c r="B1290" s="105"/>
      <c r="C1290" s="105"/>
      <c r="D1290" s="105"/>
      <c r="E1290" s="105"/>
      <c r="F1290" s="105"/>
      <c r="G1290" s="105"/>
      <c r="H1290" s="105"/>
      <c r="I1290" s="105"/>
      <c r="J1290" s="105"/>
      <c r="K1290" s="105"/>
      <c r="L1290" s="105"/>
      <c r="M1290" s="105"/>
      <c r="N1290" s="105"/>
    </row>
    <row r="1291" spans="1:14" x14ac:dyDescent="0.25">
      <c r="A1291" s="105"/>
      <c r="B1291" s="105"/>
      <c r="C1291" s="105"/>
      <c r="D1291" s="105"/>
      <c r="E1291" s="105"/>
      <c r="F1291" s="105"/>
      <c r="G1291" s="105"/>
      <c r="H1291" s="105"/>
      <c r="I1291" s="105"/>
      <c r="J1291" s="105"/>
      <c r="K1291" s="105"/>
      <c r="L1291" s="105"/>
      <c r="M1291" s="105"/>
      <c r="N1291" s="105"/>
    </row>
    <row r="1292" spans="1:14" x14ac:dyDescent="0.25">
      <c r="A1292" s="105"/>
      <c r="B1292" s="105"/>
      <c r="C1292" s="105"/>
      <c r="D1292" s="105"/>
      <c r="E1292" s="105"/>
      <c r="F1292" s="105"/>
      <c r="G1292" s="105"/>
      <c r="H1292" s="105"/>
      <c r="I1292" s="105"/>
      <c r="J1292" s="105"/>
      <c r="K1292" s="105"/>
      <c r="L1292" s="105"/>
      <c r="M1292" s="105"/>
      <c r="N1292" s="105"/>
    </row>
    <row r="1293" spans="1:14" x14ac:dyDescent="0.25">
      <c r="A1293" s="105"/>
      <c r="B1293" s="105"/>
      <c r="C1293" s="105"/>
      <c r="D1293" s="105"/>
      <c r="E1293" s="105"/>
      <c r="F1293" s="105"/>
      <c r="G1293" s="105"/>
      <c r="H1293" s="105"/>
      <c r="I1293" s="105"/>
      <c r="J1293" s="105"/>
      <c r="K1293" s="105"/>
      <c r="L1293" s="105"/>
      <c r="M1293" s="105"/>
      <c r="N1293" s="105"/>
    </row>
    <row r="1294" spans="1:14" x14ac:dyDescent="0.25">
      <c r="A1294" s="105"/>
      <c r="B1294" s="105"/>
      <c r="C1294" s="105"/>
      <c r="D1294" s="105"/>
      <c r="E1294" s="105"/>
      <c r="F1294" s="105"/>
      <c r="G1294" s="105"/>
      <c r="H1294" s="105"/>
      <c r="I1294" s="105"/>
      <c r="J1294" s="105"/>
      <c r="K1294" s="105"/>
      <c r="L1294" s="105"/>
      <c r="M1294" s="105"/>
      <c r="N1294" s="105"/>
    </row>
    <row r="1295" spans="1:14" x14ac:dyDescent="0.25">
      <c r="A1295" s="105"/>
      <c r="B1295" s="105"/>
      <c r="C1295" s="105"/>
      <c r="D1295" s="105"/>
      <c r="E1295" s="105"/>
      <c r="F1295" s="105"/>
      <c r="G1295" s="105"/>
      <c r="H1295" s="105"/>
      <c r="I1295" s="105"/>
      <c r="J1295" s="105"/>
      <c r="K1295" s="105"/>
      <c r="L1295" s="105"/>
      <c r="M1295" s="105"/>
      <c r="N1295" s="105"/>
    </row>
    <row r="1296" spans="1:14" x14ac:dyDescent="0.25">
      <c r="A1296" s="105"/>
      <c r="B1296" s="105"/>
      <c r="C1296" s="105"/>
      <c r="D1296" s="105"/>
      <c r="E1296" s="105"/>
      <c r="F1296" s="105"/>
      <c r="G1296" s="105"/>
      <c r="H1296" s="105"/>
      <c r="I1296" s="105"/>
      <c r="J1296" s="105"/>
      <c r="K1296" s="105"/>
      <c r="L1296" s="105"/>
      <c r="M1296" s="105"/>
      <c r="N1296" s="105"/>
    </row>
    <row r="1297" spans="1:14" x14ac:dyDescent="0.25">
      <c r="A1297" s="105"/>
      <c r="B1297" s="105"/>
      <c r="C1297" s="105"/>
      <c r="D1297" s="105"/>
      <c r="E1297" s="105"/>
      <c r="F1297" s="105"/>
      <c r="G1297" s="105"/>
      <c r="H1297" s="105"/>
      <c r="I1297" s="105"/>
      <c r="J1297" s="105"/>
      <c r="K1297" s="105"/>
      <c r="L1297" s="105"/>
      <c r="M1297" s="105"/>
      <c r="N1297" s="105"/>
    </row>
    <row r="1298" spans="1:14" x14ac:dyDescent="0.25">
      <c r="A1298" s="105"/>
      <c r="B1298" s="105"/>
      <c r="C1298" s="105"/>
      <c r="D1298" s="105"/>
      <c r="E1298" s="105"/>
      <c r="F1298" s="105"/>
      <c r="G1298" s="105"/>
      <c r="H1298" s="105"/>
      <c r="I1298" s="105"/>
      <c r="J1298" s="105"/>
      <c r="K1298" s="105"/>
      <c r="L1298" s="105"/>
      <c r="M1298" s="105"/>
      <c r="N1298" s="105"/>
    </row>
    <row r="1299" spans="1:14" x14ac:dyDescent="0.25">
      <c r="A1299" s="105"/>
      <c r="B1299" s="105"/>
      <c r="C1299" s="105"/>
      <c r="D1299" s="105"/>
      <c r="E1299" s="105"/>
      <c r="F1299" s="105"/>
      <c r="G1299" s="105"/>
      <c r="H1299" s="105"/>
      <c r="I1299" s="105"/>
      <c r="J1299" s="105"/>
      <c r="K1299" s="105"/>
      <c r="L1299" s="105"/>
      <c r="M1299" s="105"/>
      <c r="N1299" s="105"/>
    </row>
    <row r="1300" spans="1:14" x14ac:dyDescent="0.25">
      <c r="A1300" s="105"/>
      <c r="B1300" s="105"/>
      <c r="C1300" s="105"/>
      <c r="D1300" s="105"/>
      <c r="E1300" s="105"/>
      <c r="F1300" s="105"/>
      <c r="G1300" s="105"/>
      <c r="H1300" s="105"/>
      <c r="I1300" s="105"/>
      <c r="J1300" s="105"/>
      <c r="K1300" s="105"/>
      <c r="L1300" s="105"/>
      <c r="M1300" s="105"/>
      <c r="N1300" s="105"/>
    </row>
    <row r="1301" spans="1:14" x14ac:dyDescent="0.25">
      <c r="A1301" s="105"/>
      <c r="B1301" s="105"/>
      <c r="C1301" s="105"/>
      <c r="D1301" s="105"/>
      <c r="E1301" s="105"/>
      <c r="F1301" s="105"/>
      <c r="G1301" s="105"/>
      <c r="H1301" s="105"/>
      <c r="I1301" s="105"/>
      <c r="J1301" s="105"/>
      <c r="K1301" s="105"/>
      <c r="L1301" s="105"/>
      <c r="M1301" s="105"/>
      <c r="N1301" s="105"/>
    </row>
    <row r="1302" spans="1:14" x14ac:dyDescent="0.25">
      <c r="A1302" s="105"/>
      <c r="B1302" s="105"/>
      <c r="C1302" s="105"/>
      <c r="D1302" s="105"/>
      <c r="E1302" s="105"/>
      <c r="F1302" s="105"/>
      <c r="G1302" s="105"/>
      <c r="H1302" s="105"/>
      <c r="I1302" s="105"/>
      <c r="J1302" s="105"/>
      <c r="K1302" s="105"/>
      <c r="L1302" s="105"/>
      <c r="M1302" s="105"/>
      <c r="N1302" s="105"/>
    </row>
    <row r="1303" spans="1:14" x14ac:dyDescent="0.25">
      <c r="A1303" s="105"/>
      <c r="B1303" s="105"/>
      <c r="C1303" s="105"/>
      <c r="D1303" s="105"/>
      <c r="E1303" s="105"/>
      <c r="F1303" s="105"/>
      <c r="G1303" s="105"/>
      <c r="H1303" s="105"/>
      <c r="I1303" s="105"/>
      <c r="J1303" s="105"/>
      <c r="K1303" s="105"/>
      <c r="L1303" s="105"/>
      <c r="M1303" s="105"/>
      <c r="N1303" s="105"/>
    </row>
    <row r="1304" spans="1:14" x14ac:dyDescent="0.25">
      <c r="A1304" s="105"/>
      <c r="B1304" s="105"/>
      <c r="C1304" s="105"/>
      <c r="D1304" s="105"/>
      <c r="E1304" s="105"/>
      <c r="F1304" s="105"/>
      <c r="G1304" s="105"/>
      <c r="H1304" s="105"/>
      <c r="I1304" s="105"/>
      <c r="J1304" s="105"/>
      <c r="K1304" s="105"/>
      <c r="L1304" s="105"/>
      <c r="M1304" s="105"/>
      <c r="N1304" s="105"/>
    </row>
    <row r="1305" spans="1:14" x14ac:dyDescent="0.25">
      <c r="A1305" s="105"/>
      <c r="B1305" s="105"/>
      <c r="C1305" s="105"/>
      <c r="D1305" s="105"/>
      <c r="E1305" s="105"/>
      <c r="F1305" s="105"/>
      <c r="G1305" s="105"/>
      <c r="H1305" s="105"/>
      <c r="I1305" s="105"/>
      <c r="J1305" s="105"/>
      <c r="K1305" s="105"/>
      <c r="L1305" s="105"/>
      <c r="M1305" s="105"/>
      <c r="N1305" s="105"/>
    </row>
    <row r="1306" spans="1:14" x14ac:dyDescent="0.25">
      <c r="A1306" s="105"/>
      <c r="B1306" s="105"/>
      <c r="C1306" s="105"/>
      <c r="D1306" s="105"/>
      <c r="E1306" s="105"/>
      <c r="F1306" s="105"/>
      <c r="G1306" s="105"/>
      <c r="H1306" s="105"/>
      <c r="I1306" s="105"/>
      <c r="J1306" s="105"/>
      <c r="K1306" s="105"/>
      <c r="L1306" s="105"/>
      <c r="M1306" s="105"/>
      <c r="N1306" s="105"/>
    </row>
    <row r="1307" spans="1:14" x14ac:dyDescent="0.25">
      <c r="A1307" s="105"/>
      <c r="B1307" s="105"/>
      <c r="C1307" s="105"/>
      <c r="D1307" s="105"/>
      <c r="E1307" s="105"/>
      <c r="F1307" s="105"/>
      <c r="G1307" s="105"/>
      <c r="H1307" s="105"/>
      <c r="I1307" s="105"/>
      <c r="J1307" s="105"/>
      <c r="K1307" s="105"/>
      <c r="L1307" s="105"/>
      <c r="M1307" s="105"/>
      <c r="N1307" s="105"/>
    </row>
    <row r="1308" spans="1:14" x14ac:dyDescent="0.25">
      <c r="A1308" s="105"/>
      <c r="B1308" s="105"/>
      <c r="C1308" s="105"/>
      <c r="D1308" s="105"/>
      <c r="E1308" s="105"/>
      <c r="F1308" s="105"/>
      <c r="G1308" s="105"/>
      <c r="H1308" s="105"/>
      <c r="I1308" s="105"/>
      <c r="J1308" s="105"/>
      <c r="K1308" s="105"/>
      <c r="L1308" s="105"/>
      <c r="M1308" s="105"/>
      <c r="N1308" s="105"/>
    </row>
    <row r="1309" spans="1:14" x14ac:dyDescent="0.25">
      <c r="A1309" s="105"/>
      <c r="B1309" s="105"/>
      <c r="C1309" s="105"/>
      <c r="D1309" s="105"/>
      <c r="E1309" s="105"/>
      <c r="F1309" s="105"/>
      <c r="G1309" s="105"/>
      <c r="H1309" s="105"/>
      <c r="I1309" s="105"/>
      <c r="J1309" s="105"/>
      <c r="K1309" s="105"/>
      <c r="L1309" s="105"/>
      <c r="M1309" s="105"/>
      <c r="N1309" s="105"/>
    </row>
    <row r="1310" spans="1:14" x14ac:dyDescent="0.25">
      <c r="A1310" s="105"/>
      <c r="B1310" s="105"/>
      <c r="C1310" s="105"/>
      <c r="D1310" s="105"/>
      <c r="E1310" s="105"/>
      <c r="F1310" s="105"/>
      <c r="G1310" s="105"/>
      <c r="H1310" s="105"/>
      <c r="I1310" s="105"/>
      <c r="J1310" s="105"/>
      <c r="K1310" s="105"/>
      <c r="L1310" s="105"/>
      <c r="M1310" s="105"/>
      <c r="N1310" s="105"/>
    </row>
    <row r="1311" spans="1:14" x14ac:dyDescent="0.25">
      <c r="A1311" s="105"/>
      <c r="B1311" s="105"/>
      <c r="C1311" s="105"/>
      <c r="D1311" s="105"/>
      <c r="E1311" s="105"/>
      <c r="F1311" s="105"/>
      <c r="G1311" s="105"/>
      <c r="H1311" s="105"/>
      <c r="I1311" s="105"/>
      <c r="J1311" s="105"/>
      <c r="K1311" s="105"/>
      <c r="L1311" s="105"/>
      <c r="M1311" s="105"/>
      <c r="N1311" s="105"/>
    </row>
    <row r="1312" spans="1:14" x14ac:dyDescent="0.25">
      <c r="A1312" s="105"/>
      <c r="B1312" s="105"/>
      <c r="C1312" s="105"/>
      <c r="D1312" s="105"/>
      <c r="E1312" s="105"/>
      <c r="F1312" s="105"/>
      <c r="G1312" s="105"/>
      <c r="H1312" s="105"/>
      <c r="I1312" s="105"/>
      <c r="J1312" s="105"/>
      <c r="K1312" s="105"/>
      <c r="L1312" s="105"/>
      <c r="M1312" s="105"/>
      <c r="N1312" s="105"/>
    </row>
    <row r="1313" spans="1:14" x14ac:dyDescent="0.25">
      <c r="A1313" s="105"/>
      <c r="B1313" s="105"/>
      <c r="C1313" s="105"/>
      <c r="D1313" s="105"/>
      <c r="E1313" s="105"/>
      <c r="F1313" s="105"/>
      <c r="G1313" s="105"/>
      <c r="H1313" s="105"/>
      <c r="I1313" s="105"/>
      <c r="J1313" s="105"/>
      <c r="K1313" s="105"/>
      <c r="L1313" s="105"/>
      <c r="M1313" s="105"/>
      <c r="N1313" s="105"/>
    </row>
    <row r="1314" spans="1:14" x14ac:dyDescent="0.25">
      <c r="A1314" s="105"/>
      <c r="B1314" s="105"/>
      <c r="C1314" s="105"/>
      <c r="D1314" s="105"/>
      <c r="E1314" s="105"/>
      <c r="F1314" s="105"/>
      <c r="G1314" s="105"/>
      <c r="H1314" s="105"/>
      <c r="I1314" s="105"/>
      <c r="J1314" s="105"/>
      <c r="K1314" s="105"/>
      <c r="L1314" s="105"/>
      <c r="M1314" s="105"/>
      <c r="N1314" s="105"/>
    </row>
    <row r="1315" spans="1:14" x14ac:dyDescent="0.25">
      <c r="A1315" s="105"/>
      <c r="B1315" s="105"/>
      <c r="C1315" s="105"/>
      <c r="D1315" s="105"/>
      <c r="E1315" s="105"/>
      <c r="F1315" s="105"/>
      <c r="G1315" s="105"/>
      <c r="H1315" s="105"/>
      <c r="I1315" s="105"/>
      <c r="J1315" s="105"/>
      <c r="K1315" s="105"/>
      <c r="L1315" s="105"/>
      <c r="M1315" s="105"/>
      <c r="N1315" s="105"/>
    </row>
    <row r="1316" spans="1:14" x14ac:dyDescent="0.25">
      <c r="A1316" s="105"/>
      <c r="B1316" s="105"/>
      <c r="C1316" s="105"/>
      <c r="D1316" s="105"/>
      <c r="E1316" s="105"/>
      <c r="F1316" s="105"/>
      <c r="G1316" s="105"/>
      <c r="H1316" s="105"/>
      <c r="I1316" s="105"/>
      <c r="J1316" s="105"/>
      <c r="K1316" s="105"/>
      <c r="L1316" s="105"/>
      <c r="M1316" s="105"/>
      <c r="N1316" s="105"/>
    </row>
    <row r="1317" spans="1:14" x14ac:dyDescent="0.25">
      <c r="A1317" s="105"/>
      <c r="B1317" s="105"/>
      <c r="C1317" s="105"/>
      <c r="D1317" s="105"/>
      <c r="E1317" s="105"/>
      <c r="F1317" s="105"/>
      <c r="G1317" s="105"/>
      <c r="H1317" s="105"/>
      <c r="I1317" s="105"/>
      <c r="J1317" s="105"/>
      <c r="K1317" s="105"/>
      <c r="L1317" s="105"/>
      <c r="M1317" s="105"/>
      <c r="N1317" s="105"/>
    </row>
    <row r="1318" spans="1:14" x14ac:dyDescent="0.25">
      <c r="A1318" s="105"/>
      <c r="B1318" s="105"/>
      <c r="C1318" s="105"/>
      <c r="D1318" s="105"/>
      <c r="E1318" s="105"/>
      <c r="F1318" s="105"/>
      <c r="G1318" s="105"/>
      <c r="H1318" s="105"/>
      <c r="I1318" s="105"/>
      <c r="J1318" s="105"/>
      <c r="K1318" s="105"/>
      <c r="L1318" s="105"/>
      <c r="M1318" s="105"/>
      <c r="N1318" s="105"/>
    </row>
    <row r="1319" spans="1:14" x14ac:dyDescent="0.25">
      <c r="A1319" s="105"/>
      <c r="B1319" s="105"/>
      <c r="C1319" s="105"/>
      <c r="D1319" s="105"/>
      <c r="E1319" s="105"/>
      <c r="F1319" s="105"/>
      <c r="G1319" s="105"/>
      <c r="H1319" s="105"/>
      <c r="I1319" s="105"/>
      <c r="J1319" s="105"/>
      <c r="K1319" s="105"/>
      <c r="L1319" s="105"/>
      <c r="M1319" s="105"/>
      <c r="N1319" s="105"/>
    </row>
    <row r="1320" spans="1:14" x14ac:dyDescent="0.25">
      <c r="A1320" s="105"/>
      <c r="B1320" s="105"/>
      <c r="C1320" s="105"/>
      <c r="D1320" s="105"/>
      <c r="E1320" s="105"/>
      <c r="F1320" s="105"/>
      <c r="G1320" s="105"/>
      <c r="H1320" s="105"/>
      <c r="I1320" s="105"/>
      <c r="J1320" s="105"/>
      <c r="K1320" s="105"/>
      <c r="L1320" s="105"/>
      <c r="M1320" s="105"/>
      <c r="N1320" s="105"/>
    </row>
    <row r="1321" spans="1:14" x14ac:dyDescent="0.25">
      <c r="A1321" s="105"/>
      <c r="B1321" s="105"/>
      <c r="C1321" s="105"/>
      <c r="D1321" s="105"/>
      <c r="E1321" s="105"/>
      <c r="F1321" s="105"/>
      <c r="G1321" s="105"/>
      <c r="H1321" s="105"/>
      <c r="I1321" s="105"/>
      <c r="J1321" s="105"/>
      <c r="K1321" s="105"/>
      <c r="L1321" s="105"/>
      <c r="M1321" s="105"/>
      <c r="N1321" s="105"/>
    </row>
    <row r="1322" spans="1:14" x14ac:dyDescent="0.25">
      <c r="A1322" s="105"/>
      <c r="B1322" s="105"/>
      <c r="C1322" s="105"/>
      <c r="D1322" s="105"/>
      <c r="E1322" s="105"/>
      <c r="F1322" s="105"/>
      <c r="G1322" s="105"/>
      <c r="H1322" s="105"/>
      <c r="I1322" s="105"/>
      <c r="J1322" s="105"/>
      <c r="K1322" s="105"/>
      <c r="L1322" s="105"/>
      <c r="M1322" s="105"/>
      <c r="N1322" s="105"/>
    </row>
    <row r="1323" spans="1:14" x14ac:dyDescent="0.25">
      <c r="A1323" s="105"/>
      <c r="B1323" s="105"/>
      <c r="C1323" s="105"/>
      <c r="D1323" s="105"/>
      <c r="E1323" s="105"/>
      <c r="F1323" s="105"/>
      <c r="G1323" s="105"/>
      <c r="H1323" s="105"/>
      <c r="I1323" s="105"/>
      <c r="J1323" s="105"/>
      <c r="K1323" s="105"/>
      <c r="L1323" s="105"/>
      <c r="M1323" s="105"/>
      <c r="N1323" s="105"/>
    </row>
    <row r="1324" spans="1:14" x14ac:dyDescent="0.25">
      <c r="A1324" s="105"/>
      <c r="B1324" s="105"/>
      <c r="C1324" s="105"/>
      <c r="D1324" s="105"/>
      <c r="E1324" s="105"/>
      <c r="F1324" s="105"/>
      <c r="G1324" s="105"/>
      <c r="H1324" s="105"/>
      <c r="I1324" s="105"/>
      <c r="J1324" s="105"/>
      <c r="K1324" s="105"/>
      <c r="L1324" s="105"/>
      <c r="M1324" s="105"/>
      <c r="N1324" s="105"/>
    </row>
    <row r="1325" spans="1:14" x14ac:dyDescent="0.25">
      <c r="A1325" s="105"/>
      <c r="B1325" s="105"/>
      <c r="C1325" s="105"/>
      <c r="D1325" s="105"/>
      <c r="E1325" s="105"/>
      <c r="F1325" s="105"/>
      <c r="G1325" s="105"/>
      <c r="H1325" s="105"/>
      <c r="I1325" s="105"/>
      <c r="J1325" s="105"/>
      <c r="K1325" s="105"/>
      <c r="L1325" s="105"/>
      <c r="M1325" s="105"/>
      <c r="N1325" s="105"/>
    </row>
    <row r="1326" spans="1:14" x14ac:dyDescent="0.25">
      <c r="A1326" s="105"/>
      <c r="B1326" s="105"/>
      <c r="C1326" s="105"/>
      <c r="D1326" s="105"/>
      <c r="E1326" s="105"/>
      <c r="F1326" s="105"/>
      <c r="G1326" s="105"/>
      <c r="H1326" s="105"/>
      <c r="I1326" s="105"/>
      <c r="J1326" s="105"/>
      <c r="K1326" s="105"/>
      <c r="L1326" s="105"/>
      <c r="M1326" s="105"/>
      <c r="N1326" s="105"/>
    </row>
    <row r="1327" spans="1:14" x14ac:dyDescent="0.25">
      <c r="A1327" s="105"/>
      <c r="B1327" s="105"/>
      <c r="C1327" s="105"/>
      <c r="D1327" s="105"/>
      <c r="E1327" s="105"/>
      <c r="F1327" s="105"/>
      <c r="G1327" s="105"/>
      <c r="H1327" s="105"/>
      <c r="I1327" s="105"/>
      <c r="J1327" s="105"/>
      <c r="K1327" s="105"/>
      <c r="L1327" s="105"/>
      <c r="M1327" s="105"/>
      <c r="N1327" s="105"/>
    </row>
    <row r="1328" spans="1:14" x14ac:dyDescent="0.25">
      <c r="A1328" s="105"/>
      <c r="B1328" s="105"/>
      <c r="C1328" s="105"/>
      <c r="D1328" s="105"/>
      <c r="E1328" s="105"/>
      <c r="F1328" s="105"/>
      <c r="G1328" s="105"/>
      <c r="H1328" s="105"/>
      <c r="I1328" s="105"/>
      <c r="J1328" s="105"/>
      <c r="K1328" s="105"/>
      <c r="L1328" s="105"/>
      <c r="M1328" s="105"/>
      <c r="N1328" s="105"/>
    </row>
    <row r="1329" spans="1:14" x14ac:dyDescent="0.25">
      <c r="A1329" s="105"/>
      <c r="B1329" s="105"/>
      <c r="C1329" s="105"/>
      <c r="D1329" s="105"/>
      <c r="E1329" s="105"/>
      <c r="F1329" s="105"/>
      <c r="G1329" s="105"/>
      <c r="H1329" s="105"/>
      <c r="I1329" s="105"/>
      <c r="J1329" s="105"/>
      <c r="K1329" s="105"/>
      <c r="L1329" s="105"/>
      <c r="M1329" s="105"/>
      <c r="N1329" s="105"/>
    </row>
    <row r="1330" spans="1:14" x14ac:dyDescent="0.25">
      <c r="A1330" s="105"/>
      <c r="B1330" s="105"/>
      <c r="C1330" s="105"/>
      <c r="D1330" s="105"/>
      <c r="E1330" s="105"/>
      <c r="F1330" s="105"/>
      <c r="G1330" s="105"/>
      <c r="H1330" s="105"/>
      <c r="I1330" s="105"/>
      <c r="J1330" s="105"/>
      <c r="K1330" s="105"/>
      <c r="L1330" s="105"/>
      <c r="M1330" s="105"/>
      <c r="N1330" s="105"/>
    </row>
    <row r="1331" spans="1:14" x14ac:dyDescent="0.25">
      <c r="A1331" s="105"/>
      <c r="B1331" s="105"/>
      <c r="C1331" s="105"/>
      <c r="D1331" s="105"/>
      <c r="E1331" s="105"/>
      <c r="F1331" s="105"/>
      <c r="G1331" s="105"/>
      <c r="H1331" s="105"/>
      <c r="I1331" s="105"/>
      <c r="J1331" s="105"/>
      <c r="K1331" s="105"/>
      <c r="L1331" s="105"/>
      <c r="M1331" s="105"/>
      <c r="N1331" s="105"/>
    </row>
    <row r="1332" spans="1:14" x14ac:dyDescent="0.25">
      <c r="A1332" s="105"/>
      <c r="B1332" s="105"/>
      <c r="C1332" s="105"/>
      <c r="D1332" s="105"/>
      <c r="E1332" s="105"/>
      <c r="F1332" s="105"/>
      <c r="G1332" s="105"/>
      <c r="H1332" s="105"/>
      <c r="I1332" s="105"/>
      <c r="J1332" s="105"/>
      <c r="K1332" s="105"/>
      <c r="L1332" s="105"/>
      <c r="M1332" s="105"/>
      <c r="N1332" s="105"/>
    </row>
    <row r="1333" spans="1:14" x14ac:dyDescent="0.25">
      <c r="A1333" s="105"/>
      <c r="B1333" s="105"/>
      <c r="C1333" s="105"/>
      <c r="D1333" s="105"/>
      <c r="E1333" s="105"/>
      <c r="F1333" s="105"/>
      <c r="G1333" s="105"/>
      <c r="H1333" s="105"/>
      <c r="I1333" s="105"/>
      <c r="J1333" s="105"/>
      <c r="K1333" s="105"/>
      <c r="L1333" s="105"/>
      <c r="M1333" s="105"/>
      <c r="N1333" s="105"/>
    </row>
    <row r="1334" spans="1:14" x14ac:dyDescent="0.25">
      <c r="A1334" s="105"/>
      <c r="B1334" s="105"/>
      <c r="C1334" s="105"/>
      <c r="D1334" s="105"/>
      <c r="E1334" s="105"/>
      <c r="F1334" s="105"/>
      <c r="G1334" s="105"/>
      <c r="H1334" s="105"/>
      <c r="I1334" s="105"/>
      <c r="J1334" s="105"/>
      <c r="K1334" s="105"/>
      <c r="L1334" s="105"/>
      <c r="M1334" s="105"/>
      <c r="N1334" s="105"/>
    </row>
    <row r="1335" spans="1:14" x14ac:dyDescent="0.25">
      <c r="A1335" s="105"/>
      <c r="B1335" s="105"/>
      <c r="C1335" s="105"/>
      <c r="D1335" s="105"/>
      <c r="E1335" s="105"/>
      <c r="F1335" s="105"/>
      <c r="G1335" s="105"/>
      <c r="H1335" s="105"/>
      <c r="I1335" s="105"/>
      <c r="J1335" s="105"/>
      <c r="K1335" s="105"/>
      <c r="L1335" s="105"/>
      <c r="M1335" s="105"/>
      <c r="N1335" s="105"/>
    </row>
    <row r="1336" spans="1:14" x14ac:dyDescent="0.25">
      <c r="A1336" s="105"/>
      <c r="B1336" s="105"/>
      <c r="C1336" s="105"/>
      <c r="D1336" s="105"/>
      <c r="E1336" s="105"/>
      <c r="F1336" s="105"/>
      <c r="G1336" s="105"/>
      <c r="H1336" s="105"/>
      <c r="I1336" s="105"/>
      <c r="J1336" s="105"/>
      <c r="K1336" s="105"/>
      <c r="L1336" s="105"/>
      <c r="M1336" s="105"/>
      <c r="N1336" s="105"/>
    </row>
    <row r="1337" spans="1:14" x14ac:dyDescent="0.25">
      <c r="A1337" s="105"/>
      <c r="B1337" s="105"/>
      <c r="C1337" s="105"/>
      <c r="D1337" s="105"/>
      <c r="E1337" s="105"/>
      <c r="F1337" s="105"/>
      <c r="G1337" s="105"/>
      <c r="H1337" s="105"/>
      <c r="I1337" s="105"/>
      <c r="J1337" s="105"/>
      <c r="K1337" s="105"/>
      <c r="L1337" s="105"/>
      <c r="M1337" s="105"/>
      <c r="N1337" s="105"/>
    </row>
    <row r="1338" spans="1:14" x14ac:dyDescent="0.25">
      <c r="A1338" s="105"/>
      <c r="B1338" s="105"/>
      <c r="C1338" s="105"/>
      <c r="D1338" s="105"/>
      <c r="E1338" s="105"/>
      <c r="F1338" s="105"/>
      <c r="G1338" s="105"/>
      <c r="H1338" s="105"/>
      <c r="I1338" s="105"/>
      <c r="J1338" s="105"/>
      <c r="K1338" s="105"/>
      <c r="L1338" s="105"/>
      <c r="M1338" s="105"/>
      <c r="N1338" s="105"/>
    </row>
    <row r="1339" spans="1:14" x14ac:dyDescent="0.25">
      <c r="A1339" s="105"/>
      <c r="B1339" s="105"/>
      <c r="C1339" s="105"/>
      <c r="D1339" s="105"/>
      <c r="E1339" s="105"/>
      <c r="F1339" s="105"/>
      <c r="G1339" s="105"/>
      <c r="H1339" s="105"/>
      <c r="I1339" s="105"/>
      <c r="J1339" s="105"/>
      <c r="K1339" s="105"/>
      <c r="L1339" s="105"/>
      <c r="M1339" s="105"/>
      <c r="N1339" s="105"/>
    </row>
    <row r="1340" spans="1:14" x14ac:dyDescent="0.25">
      <c r="A1340" s="105"/>
      <c r="B1340" s="105"/>
      <c r="C1340" s="105"/>
      <c r="D1340" s="105"/>
      <c r="E1340" s="105"/>
      <c r="F1340" s="105"/>
      <c r="G1340" s="105"/>
      <c r="H1340" s="105"/>
      <c r="I1340" s="105"/>
      <c r="J1340" s="105"/>
      <c r="K1340" s="105"/>
      <c r="L1340" s="105"/>
      <c r="M1340" s="105"/>
      <c r="N1340" s="105"/>
    </row>
    <row r="1341" spans="1:14" x14ac:dyDescent="0.25">
      <c r="A1341" s="105"/>
      <c r="B1341" s="105"/>
      <c r="C1341" s="105"/>
      <c r="D1341" s="105"/>
      <c r="E1341" s="105"/>
      <c r="F1341" s="105"/>
      <c r="G1341" s="105"/>
      <c r="H1341" s="105"/>
      <c r="I1341" s="105"/>
      <c r="J1341" s="105"/>
      <c r="K1341" s="105"/>
      <c r="L1341" s="105"/>
      <c r="M1341" s="105"/>
      <c r="N1341" s="105"/>
    </row>
    <row r="1342" spans="1:14" x14ac:dyDescent="0.25">
      <c r="A1342" s="105"/>
      <c r="B1342" s="105"/>
      <c r="C1342" s="105"/>
      <c r="D1342" s="105"/>
      <c r="E1342" s="105"/>
      <c r="F1342" s="105"/>
      <c r="G1342" s="105"/>
      <c r="H1342" s="105"/>
      <c r="I1342" s="105"/>
      <c r="J1342" s="105"/>
      <c r="K1342" s="105"/>
      <c r="L1342" s="105"/>
      <c r="M1342" s="105"/>
      <c r="N1342" s="105"/>
    </row>
    <row r="1343" spans="1:14" x14ac:dyDescent="0.25">
      <c r="A1343" s="105"/>
      <c r="B1343" s="105"/>
      <c r="C1343" s="105"/>
      <c r="D1343" s="105"/>
      <c r="E1343" s="105"/>
      <c r="F1343" s="105"/>
      <c r="G1343" s="105"/>
      <c r="H1343" s="105"/>
      <c r="I1343" s="105"/>
      <c r="J1343" s="105"/>
      <c r="K1343" s="105"/>
      <c r="L1343" s="105"/>
      <c r="M1343" s="105"/>
      <c r="N1343" s="105"/>
    </row>
    <row r="1344" spans="1:14" x14ac:dyDescent="0.25">
      <c r="A1344" s="105"/>
      <c r="B1344" s="105"/>
      <c r="C1344" s="105"/>
      <c r="D1344" s="105"/>
      <c r="E1344" s="105"/>
      <c r="F1344" s="105"/>
      <c r="G1344" s="105"/>
      <c r="H1344" s="105"/>
      <c r="I1344" s="105"/>
      <c r="J1344" s="105"/>
      <c r="K1344" s="105"/>
      <c r="L1344" s="105"/>
      <c r="M1344" s="105"/>
      <c r="N1344" s="105"/>
    </row>
    <row r="1345" spans="1:14" x14ac:dyDescent="0.25">
      <c r="A1345" s="105"/>
      <c r="B1345" s="105"/>
      <c r="C1345" s="105"/>
      <c r="D1345" s="105"/>
      <c r="E1345" s="105"/>
      <c r="F1345" s="105"/>
      <c r="G1345" s="105"/>
      <c r="H1345" s="105"/>
      <c r="I1345" s="105"/>
      <c r="J1345" s="105"/>
      <c r="K1345" s="105"/>
      <c r="L1345" s="105"/>
      <c r="M1345" s="105"/>
      <c r="N1345" s="105"/>
    </row>
    <row r="1346" spans="1:14" x14ac:dyDescent="0.25">
      <c r="A1346" s="105"/>
      <c r="B1346" s="105"/>
      <c r="C1346" s="105"/>
      <c r="D1346" s="105"/>
      <c r="E1346" s="105"/>
      <c r="F1346" s="105"/>
      <c r="G1346" s="105"/>
      <c r="H1346" s="105"/>
      <c r="I1346" s="105"/>
      <c r="J1346" s="105"/>
      <c r="K1346" s="105"/>
      <c r="L1346" s="105"/>
      <c r="M1346" s="105"/>
      <c r="N1346" s="105"/>
    </row>
    <row r="1347" spans="1:14" x14ac:dyDescent="0.25">
      <c r="A1347" s="105"/>
      <c r="B1347" s="105"/>
      <c r="C1347" s="105"/>
      <c r="D1347" s="105"/>
      <c r="E1347" s="105"/>
      <c r="F1347" s="105"/>
      <c r="G1347" s="105"/>
      <c r="H1347" s="105"/>
      <c r="I1347" s="105"/>
      <c r="J1347" s="105"/>
      <c r="K1347" s="105"/>
      <c r="L1347" s="105"/>
      <c r="M1347" s="105"/>
      <c r="N1347" s="105"/>
    </row>
    <row r="1348" spans="1:14" x14ac:dyDescent="0.25">
      <c r="A1348" s="105"/>
      <c r="B1348" s="105"/>
      <c r="C1348" s="105"/>
      <c r="D1348" s="105"/>
      <c r="E1348" s="105"/>
      <c r="F1348" s="105"/>
      <c r="G1348" s="105"/>
      <c r="H1348" s="105"/>
      <c r="I1348" s="105"/>
      <c r="J1348" s="105"/>
      <c r="K1348" s="105"/>
      <c r="L1348" s="105"/>
      <c r="M1348" s="105"/>
      <c r="N1348" s="105"/>
    </row>
    <row r="1349" spans="1:14" x14ac:dyDescent="0.25">
      <c r="A1349" s="105"/>
      <c r="B1349" s="105"/>
      <c r="C1349" s="105"/>
      <c r="D1349" s="105"/>
      <c r="E1349" s="105"/>
      <c r="F1349" s="105"/>
      <c r="G1349" s="105"/>
      <c r="H1349" s="105"/>
      <c r="I1349" s="105"/>
      <c r="J1349" s="105"/>
      <c r="K1349" s="105"/>
      <c r="L1349" s="105"/>
      <c r="M1349" s="105"/>
      <c r="N1349" s="105"/>
    </row>
    <row r="1350" spans="1:14" x14ac:dyDescent="0.25">
      <c r="A1350" s="105"/>
      <c r="B1350" s="105"/>
      <c r="C1350" s="105"/>
      <c r="D1350" s="105"/>
      <c r="E1350" s="105"/>
      <c r="F1350" s="105"/>
      <c r="G1350" s="105"/>
      <c r="H1350" s="105"/>
      <c r="I1350" s="105"/>
      <c r="J1350" s="105"/>
      <c r="K1350" s="105"/>
      <c r="L1350" s="105"/>
      <c r="M1350" s="105"/>
      <c r="N1350" s="105"/>
    </row>
    <row r="1351" spans="1:14" x14ac:dyDescent="0.25">
      <c r="A1351" s="105"/>
      <c r="B1351" s="105"/>
      <c r="C1351" s="105"/>
      <c r="D1351" s="105"/>
      <c r="E1351" s="105"/>
      <c r="F1351" s="105"/>
      <c r="G1351" s="105"/>
      <c r="H1351" s="105"/>
      <c r="I1351" s="105"/>
      <c r="J1351" s="105"/>
      <c r="K1351" s="105"/>
      <c r="L1351" s="105"/>
      <c r="M1351" s="105"/>
      <c r="N1351" s="105"/>
    </row>
    <row r="1352" spans="1:14" x14ac:dyDescent="0.25">
      <c r="A1352" s="105"/>
      <c r="B1352" s="105"/>
      <c r="C1352" s="105"/>
      <c r="D1352" s="105"/>
      <c r="E1352" s="105"/>
      <c r="F1352" s="105"/>
      <c r="G1352" s="105"/>
      <c r="H1352" s="105"/>
      <c r="I1352" s="105"/>
      <c r="J1352" s="105"/>
      <c r="K1352" s="105"/>
      <c r="L1352" s="105"/>
      <c r="M1352" s="105"/>
      <c r="N1352" s="105"/>
    </row>
    <row r="1353" spans="1:14" x14ac:dyDescent="0.25">
      <c r="A1353" s="105"/>
      <c r="B1353" s="105"/>
      <c r="C1353" s="105"/>
      <c r="D1353" s="105"/>
      <c r="E1353" s="105"/>
      <c r="F1353" s="105"/>
      <c r="G1353" s="105"/>
      <c r="H1353" s="105"/>
      <c r="I1353" s="105"/>
      <c r="J1353" s="105"/>
      <c r="K1353" s="105"/>
      <c r="L1353" s="105"/>
      <c r="M1353" s="105"/>
      <c r="N1353" s="105"/>
    </row>
    <row r="1354" spans="1:14" x14ac:dyDescent="0.25">
      <c r="A1354" s="105"/>
      <c r="B1354" s="105"/>
      <c r="C1354" s="105"/>
      <c r="D1354" s="105"/>
      <c r="E1354" s="105"/>
      <c r="F1354" s="105"/>
      <c r="G1354" s="105"/>
      <c r="H1354" s="105"/>
      <c r="I1354" s="105"/>
      <c r="J1354" s="105"/>
      <c r="K1354" s="105"/>
      <c r="L1354" s="105"/>
      <c r="M1354" s="105"/>
      <c r="N1354" s="105"/>
    </row>
    <row r="1355" spans="1:14" x14ac:dyDescent="0.25">
      <c r="A1355" s="105"/>
      <c r="B1355" s="105"/>
      <c r="C1355" s="105"/>
      <c r="D1355" s="105"/>
      <c r="E1355" s="105"/>
      <c r="F1355" s="105"/>
      <c r="G1355" s="105"/>
      <c r="H1355" s="105"/>
      <c r="I1355" s="105"/>
      <c r="J1355" s="105"/>
      <c r="K1355" s="105"/>
      <c r="L1355" s="105"/>
      <c r="M1355" s="105"/>
      <c r="N1355" s="105"/>
    </row>
    <row r="1356" spans="1:14" x14ac:dyDescent="0.25">
      <c r="A1356" s="105"/>
      <c r="B1356" s="105"/>
      <c r="C1356" s="105"/>
      <c r="D1356" s="105"/>
      <c r="E1356" s="105"/>
      <c r="F1356" s="105"/>
      <c r="G1356" s="105"/>
      <c r="H1356" s="105"/>
      <c r="I1356" s="105"/>
      <c r="J1356" s="105"/>
      <c r="K1356" s="105"/>
      <c r="L1356" s="105"/>
      <c r="M1356" s="105"/>
      <c r="N1356" s="105"/>
    </row>
    <row r="1357" spans="1:14" x14ac:dyDescent="0.25">
      <c r="A1357" s="105"/>
      <c r="B1357" s="105"/>
      <c r="C1357" s="105"/>
      <c r="D1357" s="105"/>
      <c r="E1357" s="105"/>
      <c r="F1357" s="105"/>
      <c r="G1357" s="105"/>
      <c r="H1357" s="105"/>
      <c r="I1357" s="105"/>
      <c r="J1357" s="105"/>
      <c r="K1357" s="105"/>
      <c r="L1357" s="105"/>
      <c r="M1357" s="105"/>
      <c r="N1357" s="105"/>
    </row>
    <row r="1358" spans="1:14" x14ac:dyDescent="0.25">
      <c r="A1358" s="105"/>
      <c r="B1358" s="105"/>
      <c r="C1358" s="105"/>
      <c r="D1358" s="105"/>
      <c r="E1358" s="105"/>
      <c r="F1358" s="105"/>
      <c r="G1358" s="105"/>
      <c r="H1358" s="105"/>
      <c r="I1358" s="105"/>
      <c r="J1358" s="105"/>
      <c r="K1358" s="105"/>
      <c r="L1358" s="105"/>
      <c r="M1358" s="105"/>
      <c r="N1358" s="105"/>
    </row>
    <row r="1359" spans="1:14" x14ac:dyDescent="0.25">
      <c r="A1359" s="105"/>
      <c r="B1359" s="105"/>
      <c r="C1359" s="105"/>
      <c r="D1359" s="105"/>
      <c r="E1359" s="105"/>
      <c r="F1359" s="105"/>
      <c r="G1359" s="105"/>
      <c r="H1359" s="105"/>
      <c r="I1359" s="105"/>
      <c r="J1359" s="105"/>
      <c r="K1359" s="105"/>
      <c r="L1359" s="105"/>
      <c r="M1359" s="105"/>
      <c r="N1359" s="105"/>
    </row>
    <row r="1360" spans="1:14" x14ac:dyDescent="0.25">
      <c r="A1360" s="105"/>
      <c r="B1360" s="105"/>
      <c r="C1360" s="105"/>
      <c r="D1360" s="105"/>
      <c r="E1360" s="105"/>
      <c r="F1360" s="105"/>
      <c r="G1360" s="105"/>
      <c r="H1360" s="105"/>
      <c r="I1360" s="105"/>
      <c r="J1360" s="105"/>
      <c r="K1360" s="105"/>
      <c r="L1360" s="105"/>
      <c r="M1360" s="105"/>
      <c r="N1360" s="105"/>
    </row>
    <row r="1361" spans="1:14" x14ac:dyDescent="0.25">
      <c r="A1361" s="105"/>
      <c r="B1361" s="105"/>
      <c r="C1361" s="105"/>
      <c r="D1361" s="105"/>
      <c r="E1361" s="105"/>
      <c r="F1361" s="105"/>
      <c r="G1361" s="105"/>
      <c r="H1361" s="105"/>
      <c r="I1361" s="105"/>
      <c r="J1361" s="105"/>
      <c r="K1361" s="105"/>
      <c r="L1361" s="105"/>
      <c r="M1361" s="105"/>
      <c r="N1361" s="105"/>
    </row>
    <row r="1362" spans="1:14" x14ac:dyDescent="0.25">
      <c r="A1362" s="105"/>
      <c r="B1362" s="105"/>
      <c r="C1362" s="105"/>
      <c r="D1362" s="105"/>
      <c r="E1362" s="105"/>
      <c r="F1362" s="105"/>
      <c r="G1362" s="105"/>
      <c r="H1362" s="105"/>
      <c r="I1362" s="105"/>
      <c r="J1362" s="105"/>
      <c r="K1362" s="105"/>
      <c r="L1362" s="105"/>
      <c r="M1362" s="105"/>
      <c r="N1362" s="105"/>
    </row>
    <row r="1363" spans="1:14" x14ac:dyDescent="0.25">
      <c r="A1363" s="105"/>
      <c r="B1363" s="105"/>
      <c r="C1363" s="105"/>
      <c r="D1363" s="105"/>
      <c r="E1363" s="105"/>
      <c r="F1363" s="105"/>
      <c r="G1363" s="105"/>
      <c r="H1363" s="105"/>
      <c r="I1363" s="105"/>
      <c r="J1363" s="105"/>
      <c r="K1363" s="105"/>
      <c r="L1363" s="105"/>
      <c r="M1363" s="105"/>
      <c r="N1363" s="105"/>
    </row>
    <row r="1364" spans="1:14" x14ac:dyDescent="0.25">
      <c r="A1364" s="105"/>
      <c r="B1364" s="105"/>
      <c r="C1364" s="105"/>
      <c r="D1364" s="105"/>
      <c r="E1364" s="105"/>
      <c r="F1364" s="105"/>
      <c r="G1364" s="105"/>
      <c r="H1364" s="105"/>
      <c r="I1364" s="105"/>
      <c r="J1364" s="105"/>
      <c r="K1364" s="105"/>
      <c r="L1364" s="105"/>
      <c r="M1364" s="105"/>
      <c r="N1364" s="105"/>
    </row>
    <row r="1365" spans="1:14" x14ac:dyDescent="0.25">
      <c r="A1365" s="105"/>
      <c r="B1365" s="105"/>
      <c r="C1365" s="105"/>
      <c r="D1365" s="105"/>
      <c r="E1365" s="105"/>
      <c r="F1365" s="105"/>
      <c r="G1365" s="105"/>
      <c r="H1365" s="105"/>
      <c r="I1365" s="105"/>
      <c r="J1365" s="105"/>
      <c r="K1365" s="105"/>
      <c r="L1365" s="105"/>
      <c r="M1365" s="105"/>
      <c r="N1365" s="105"/>
    </row>
    <row r="1366" spans="1:14" x14ac:dyDescent="0.25">
      <c r="A1366" s="105"/>
      <c r="B1366" s="105"/>
      <c r="C1366" s="105"/>
      <c r="D1366" s="105"/>
      <c r="E1366" s="105"/>
      <c r="F1366" s="105"/>
      <c r="G1366" s="105"/>
      <c r="H1366" s="105"/>
      <c r="I1366" s="105"/>
      <c r="J1366" s="105"/>
      <c r="K1366" s="105"/>
      <c r="L1366" s="105"/>
      <c r="M1366" s="105"/>
      <c r="N1366" s="105"/>
    </row>
    <row r="1367" spans="1:14" x14ac:dyDescent="0.25">
      <c r="A1367" s="105"/>
      <c r="B1367" s="105"/>
      <c r="C1367" s="105"/>
      <c r="D1367" s="105"/>
      <c r="E1367" s="105"/>
      <c r="F1367" s="105"/>
      <c r="G1367" s="105"/>
      <c r="H1367" s="105"/>
      <c r="I1367" s="105"/>
      <c r="J1367" s="105"/>
      <c r="K1367" s="105"/>
      <c r="L1367" s="105"/>
      <c r="M1367" s="105"/>
      <c r="N1367" s="105"/>
    </row>
    <row r="1368" spans="1:14" x14ac:dyDescent="0.25">
      <c r="A1368" s="105"/>
      <c r="B1368" s="105"/>
      <c r="C1368" s="105"/>
      <c r="D1368" s="105"/>
      <c r="E1368" s="105"/>
      <c r="F1368" s="105"/>
      <c r="G1368" s="105"/>
      <c r="H1368" s="105"/>
      <c r="I1368" s="105"/>
      <c r="J1368" s="105"/>
      <c r="K1368" s="105"/>
      <c r="L1368" s="105"/>
      <c r="M1368" s="105"/>
      <c r="N1368" s="105"/>
    </row>
    <row r="1369" spans="1:14" x14ac:dyDescent="0.25">
      <c r="A1369" s="105"/>
      <c r="B1369" s="105"/>
      <c r="C1369" s="105"/>
      <c r="D1369" s="105"/>
      <c r="E1369" s="105"/>
      <c r="F1369" s="105"/>
      <c r="G1369" s="105"/>
      <c r="H1369" s="105"/>
      <c r="I1369" s="105"/>
      <c r="J1369" s="105"/>
      <c r="K1369" s="105"/>
      <c r="L1369" s="105"/>
      <c r="M1369" s="105"/>
      <c r="N1369" s="105"/>
    </row>
    <row r="1370" spans="1:14" x14ac:dyDescent="0.25">
      <c r="A1370" s="105"/>
      <c r="B1370" s="105"/>
      <c r="C1370" s="105"/>
      <c r="D1370" s="105"/>
      <c r="E1370" s="105"/>
      <c r="F1370" s="105"/>
      <c r="G1370" s="105"/>
      <c r="H1370" s="105"/>
      <c r="I1370" s="105"/>
      <c r="J1370" s="105"/>
      <c r="K1370" s="105"/>
      <c r="L1370" s="105"/>
      <c r="M1370" s="105"/>
      <c r="N1370" s="105"/>
    </row>
    <row r="1371" spans="1:14" x14ac:dyDescent="0.25">
      <c r="A1371" s="105"/>
      <c r="B1371" s="105"/>
      <c r="C1371" s="105"/>
      <c r="D1371" s="105"/>
      <c r="E1371" s="105"/>
      <c r="F1371" s="105"/>
      <c r="G1371" s="105"/>
      <c r="H1371" s="105"/>
      <c r="I1371" s="105"/>
      <c r="J1371" s="105"/>
      <c r="K1371" s="105"/>
      <c r="L1371" s="105"/>
      <c r="M1371" s="105"/>
      <c r="N1371" s="105"/>
    </row>
    <row r="1372" spans="1:14" x14ac:dyDescent="0.25">
      <c r="A1372" s="105"/>
      <c r="B1372" s="105"/>
      <c r="C1372" s="105"/>
      <c r="D1372" s="105"/>
      <c r="E1372" s="105"/>
      <c r="F1372" s="105"/>
      <c r="G1372" s="105"/>
      <c r="H1372" s="105"/>
      <c r="I1372" s="105"/>
      <c r="J1372" s="105"/>
      <c r="K1372" s="105"/>
      <c r="L1372" s="105"/>
      <c r="M1372" s="105"/>
      <c r="N1372" s="105"/>
    </row>
    <row r="1373" spans="1:14" x14ac:dyDescent="0.25">
      <c r="A1373" s="105"/>
      <c r="B1373" s="105"/>
      <c r="C1373" s="105"/>
      <c r="D1373" s="105"/>
      <c r="E1373" s="105"/>
      <c r="F1373" s="105"/>
      <c r="G1373" s="105"/>
      <c r="H1373" s="105"/>
      <c r="I1373" s="105"/>
      <c r="J1373" s="105"/>
      <c r="K1373" s="105"/>
      <c r="L1373" s="105"/>
      <c r="M1373" s="105"/>
      <c r="N1373" s="105"/>
    </row>
    <row r="1374" spans="1:14" x14ac:dyDescent="0.25">
      <c r="A1374" s="105"/>
      <c r="B1374" s="105"/>
      <c r="C1374" s="105"/>
      <c r="D1374" s="105"/>
      <c r="E1374" s="105"/>
      <c r="F1374" s="105"/>
      <c r="G1374" s="105"/>
      <c r="H1374" s="105"/>
      <c r="I1374" s="105"/>
      <c r="J1374" s="105"/>
      <c r="K1374" s="105"/>
      <c r="L1374" s="105"/>
      <c r="M1374" s="105"/>
      <c r="N1374" s="105"/>
    </row>
    <row r="1375" spans="1:14" x14ac:dyDescent="0.25">
      <c r="A1375" s="105"/>
      <c r="B1375" s="105"/>
      <c r="C1375" s="105"/>
      <c r="D1375" s="105"/>
      <c r="E1375" s="105"/>
      <c r="F1375" s="105"/>
      <c r="G1375" s="105"/>
      <c r="H1375" s="105"/>
      <c r="I1375" s="105"/>
      <c r="J1375" s="105"/>
      <c r="K1375" s="105"/>
      <c r="L1375" s="105"/>
      <c r="M1375" s="105"/>
      <c r="N1375" s="105"/>
    </row>
    <row r="1376" spans="1:14" x14ac:dyDescent="0.25">
      <c r="A1376" s="105"/>
      <c r="B1376" s="105"/>
      <c r="C1376" s="105"/>
      <c r="D1376" s="105"/>
      <c r="E1376" s="105"/>
      <c r="F1376" s="105"/>
      <c r="G1376" s="105"/>
      <c r="H1376" s="105"/>
      <c r="I1376" s="105"/>
      <c r="J1376" s="105"/>
      <c r="K1376" s="105"/>
      <c r="L1376" s="105"/>
      <c r="M1376" s="105"/>
      <c r="N1376" s="105"/>
    </row>
    <row r="1377" spans="1:14" x14ac:dyDescent="0.25">
      <c r="A1377" s="105"/>
      <c r="B1377" s="105"/>
      <c r="C1377" s="105"/>
      <c r="D1377" s="105"/>
      <c r="E1377" s="105"/>
      <c r="F1377" s="105"/>
      <c r="G1377" s="105"/>
      <c r="H1377" s="105"/>
      <c r="I1377" s="105"/>
      <c r="J1377" s="105"/>
      <c r="K1377" s="105"/>
      <c r="L1377" s="105"/>
      <c r="M1377" s="105"/>
      <c r="N1377" s="105"/>
    </row>
    <row r="1378" spans="1:14" x14ac:dyDescent="0.25">
      <c r="A1378" s="105"/>
      <c r="B1378" s="105"/>
      <c r="C1378" s="105"/>
      <c r="D1378" s="105"/>
      <c r="E1378" s="105"/>
      <c r="F1378" s="105"/>
      <c r="G1378" s="105"/>
      <c r="H1378" s="105"/>
      <c r="I1378" s="105"/>
      <c r="J1378" s="105"/>
      <c r="K1378" s="105"/>
      <c r="L1378" s="105"/>
      <c r="M1378" s="105"/>
      <c r="N1378" s="105"/>
    </row>
    <row r="1379" spans="1:14" x14ac:dyDescent="0.25">
      <c r="A1379" s="105"/>
      <c r="B1379" s="105"/>
      <c r="C1379" s="105"/>
      <c r="D1379" s="105"/>
      <c r="E1379" s="105"/>
      <c r="F1379" s="105"/>
      <c r="G1379" s="105"/>
      <c r="H1379" s="105"/>
      <c r="I1379" s="105"/>
      <c r="J1379" s="105"/>
      <c r="K1379" s="105"/>
      <c r="L1379" s="105"/>
      <c r="M1379" s="105"/>
      <c r="N1379" s="105"/>
    </row>
    <row r="1380" spans="1:14" x14ac:dyDescent="0.25">
      <c r="A1380" s="105"/>
      <c r="B1380" s="105"/>
      <c r="C1380" s="105"/>
      <c r="D1380" s="105"/>
      <c r="E1380" s="105"/>
      <c r="F1380" s="105"/>
      <c r="G1380" s="105"/>
      <c r="H1380" s="105"/>
      <c r="I1380" s="105"/>
      <c r="J1380" s="105"/>
      <c r="K1380" s="105"/>
      <c r="L1380" s="105"/>
      <c r="M1380" s="105"/>
      <c r="N1380" s="105"/>
    </row>
    <row r="1381" spans="1:14" x14ac:dyDescent="0.25">
      <c r="A1381" s="105"/>
      <c r="B1381" s="105"/>
      <c r="C1381" s="105"/>
      <c r="D1381" s="105"/>
      <c r="E1381" s="105"/>
      <c r="F1381" s="105"/>
      <c r="G1381" s="105"/>
      <c r="H1381" s="105"/>
      <c r="I1381" s="105"/>
      <c r="J1381" s="105"/>
      <c r="K1381" s="105"/>
      <c r="L1381" s="105"/>
      <c r="M1381" s="105"/>
      <c r="N1381" s="105"/>
    </row>
    <row r="1382" spans="1:14" x14ac:dyDescent="0.25">
      <c r="A1382" s="105"/>
      <c r="B1382" s="105"/>
      <c r="C1382" s="105"/>
      <c r="D1382" s="105"/>
      <c r="E1382" s="105"/>
      <c r="F1382" s="105"/>
      <c r="G1382" s="105"/>
      <c r="H1382" s="105"/>
      <c r="I1382" s="105"/>
      <c r="J1382" s="105"/>
      <c r="K1382" s="105"/>
      <c r="L1382" s="105"/>
      <c r="M1382" s="105"/>
      <c r="N1382" s="105"/>
    </row>
    <row r="1383" spans="1:14" x14ac:dyDescent="0.25">
      <c r="A1383" s="105"/>
      <c r="B1383" s="105"/>
      <c r="C1383" s="105"/>
      <c r="D1383" s="105"/>
      <c r="E1383" s="105"/>
      <c r="F1383" s="105"/>
      <c r="G1383" s="105"/>
      <c r="H1383" s="105"/>
      <c r="I1383" s="105"/>
      <c r="J1383" s="105"/>
      <c r="K1383" s="105"/>
      <c r="L1383" s="105"/>
      <c r="M1383" s="105"/>
      <c r="N1383" s="105"/>
    </row>
    <row r="1384" spans="1:14" x14ac:dyDescent="0.25">
      <c r="A1384" s="105"/>
      <c r="B1384" s="105"/>
      <c r="C1384" s="105"/>
      <c r="D1384" s="105"/>
      <c r="E1384" s="105"/>
      <c r="F1384" s="105"/>
      <c r="G1384" s="105"/>
      <c r="H1384" s="105"/>
      <c r="I1384" s="105"/>
      <c r="J1384" s="105"/>
      <c r="K1384" s="105"/>
      <c r="L1384" s="105"/>
      <c r="M1384" s="105"/>
      <c r="N1384" s="105"/>
    </row>
    <row r="1385" spans="1:14" x14ac:dyDescent="0.25">
      <c r="A1385" s="105"/>
      <c r="B1385" s="105"/>
      <c r="C1385" s="105"/>
      <c r="D1385" s="105"/>
      <c r="E1385" s="105"/>
      <c r="F1385" s="105"/>
      <c r="G1385" s="105"/>
      <c r="H1385" s="105"/>
      <c r="I1385" s="105"/>
      <c r="J1385" s="105"/>
      <c r="K1385" s="105"/>
      <c r="L1385" s="105"/>
      <c r="M1385" s="105"/>
      <c r="N1385" s="105"/>
    </row>
    <row r="1386" spans="1:14" x14ac:dyDescent="0.25">
      <c r="A1386" s="105"/>
      <c r="B1386" s="105"/>
      <c r="C1386" s="105"/>
      <c r="D1386" s="105"/>
      <c r="E1386" s="105"/>
      <c r="F1386" s="105"/>
      <c r="G1386" s="105"/>
      <c r="H1386" s="105"/>
      <c r="I1386" s="105"/>
      <c r="J1386" s="105"/>
      <c r="K1386" s="105"/>
      <c r="L1386" s="105"/>
      <c r="M1386" s="105"/>
      <c r="N1386" s="105"/>
    </row>
    <row r="1387" spans="1:14" x14ac:dyDescent="0.25">
      <c r="A1387" s="105"/>
      <c r="B1387" s="105"/>
      <c r="C1387" s="105"/>
      <c r="D1387" s="105"/>
      <c r="E1387" s="105"/>
      <c r="F1387" s="105"/>
      <c r="G1387" s="105"/>
      <c r="H1387" s="105"/>
      <c r="I1387" s="105"/>
      <c r="J1387" s="105"/>
      <c r="K1387" s="105"/>
      <c r="L1387" s="105"/>
      <c r="M1387" s="105"/>
      <c r="N1387" s="105"/>
    </row>
    <row r="1388" spans="1:14" x14ac:dyDescent="0.25">
      <c r="A1388" s="105"/>
      <c r="B1388" s="105"/>
      <c r="C1388" s="105"/>
      <c r="D1388" s="105"/>
      <c r="E1388" s="105"/>
      <c r="F1388" s="105"/>
      <c r="G1388" s="105"/>
      <c r="H1388" s="105"/>
      <c r="I1388" s="105"/>
      <c r="J1388" s="105"/>
      <c r="K1388" s="105"/>
      <c r="L1388" s="105"/>
      <c r="M1388" s="105"/>
      <c r="N1388" s="105"/>
    </row>
    <row r="1389" spans="1:14" x14ac:dyDescent="0.25">
      <c r="A1389" s="105"/>
      <c r="B1389" s="105"/>
      <c r="C1389" s="105"/>
      <c r="D1389" s="105"/>
      <c r="E1389" s="105"/>
      <c r="F1389" s="105"/>
      <c r="G1389" s="105"/>
      <c r="H1389" s="105"/>
      <c r="I1389" s="105"/>
      <c r="J1389" s="105"/>
      <c r="K1389" s="105"/>
      <c r="L1389" s="105"/>
      <c r="M1389" s="105"/>
      <c r="N1389" s="105"/>
    </row>
  </sheetData>
  <mergeCells count="4">
    <mergeCell ref="A1:T1"/>
    <mergeCell ref="A7:A8"/>
    <mergeCell ref="B7:B8"/>
    <mergeCell ref="E14:T14"/>
  </mergeCells>
  <pageMargins left="0.23622047244094491" right="0.23622047244094491" top="0.74803149606299213" bottom="0.74803149606299213" header="0.31496062992125984" footer="0.31496062992125984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V25"/>
  <sheetViews>
    <sheetView zoomScaleNormal="100" zoomScaleSheetLayoutView="100" workbookViewId="0">
      <pane xSplit="3" ySplit="8" topLeftCell="H9" activePane="bottomRight" state="frozen"/>
      <selection pane="topRight" activeCell="D1" sqref="D1"/>
      <selection pane="bottomLeft" activeCell="A9" sqref="A9"/>
      <selection pane="bottomRight" activeCell="G14" sqref="G14"/>
    </sheetView>
  </sheetViews>
  <sheetFormatPr defaultRowHeight="15" x14ac:dyDescent="0.25"/>
  <cols>
    <col min="1" max="1" width="3.28515625" style="9" customWidth="1"/>
    <col min="2" max="2" width="39.7109375" style="9" customWidth="1"/>
    <col min="3" max="3" width="10.140625" style="9" customWidth="1"/>
    <col min="4" max="4" width="9.140625" style="9" customWidth="1"/>
    <col min="5" max="16384" width="9.140625" style="9"/>
  </cols>
  <sheetData>
    <row r="1" spans="1:20" x14ac:dyDescent="0.25">
      <c r="A1" s="9" t="str">
        <f>'[6]5.1'!A1</f>
        <v>Теплоснабжающая (теплосетевая) организация: АО "ЮЭСК"</v>
      </c>
      <c r="E1" s="202" t="s">
        <v>69</v>
      </c>
      <c r="F1" s="202"/>
    </row>
    <row r="2" spans="1:20" x14ac:dyDescent="0.25">
      <c r="A2" s="9" t="str">
        <f>'[6]5.1'!A2</f>
        <v>Базовый период/Период регулирования:2016/2017г.г.</v>
      </c>
    </row>
    <row r="4" spans="1:20" ht="31.5" customHeight="1" x14ac:dyDescent="0.25">
      <c r="A4" s="203" t="s">
        <v>70</v>
      </c>
      <c r="B4" s="203"/>
      <c r="C4" s="203"/>
      <c r="D4" s="203"/>
      <c r="E4" s="203"/>
      <c r="F4" s="203"/>
    </row>
    <row r="5" spans="1:20" ht="15.75" x14ac:dyDescent="0.25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</row>
    <row r="6" spans="1:20" x14ac:dyDescent="0.25">
      <c r="B6" s="11" t="s">
        <v>187</v>
      </c>
    </row>
    <row r="7" spans="1:20" ht="30" customHeight="1" x14ac:dyDescent="0.25">
      <c r="A7" s="204" t="s">
        <v>71</v>
      </c>
      <c r="B7" s="204" t="s">
        <v>72</v>
      </c>
      <c r="C7" s="201" t="s">
        <v>73</v>
      </c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</row>
    <row r="8" spans="1:20" ht="15" customHeight="1" x14ac:dyDescent="0.25">
      <c r="A8" s="204"/>
      <c r="B8" s="204"/>
      <c r="C8" s="201"/>
      <c r="D8" s="13">
        <v>2016</v>
      </c>
      <c r="E8" s="12">
        <v>2017</v>
      </c>
      <c r="F8" s="12">
        <v>2018</v>
      </c>
      <c r="G8" s="12">
        <v>2019</v>
      </c>
      <c r="H8" s="12">
        <v>2020</v>
      </c>
      <c r="I8" s="12">
        <v>2021</v>
      </c>
      <c r="J8" s="12">
        <v>2022</v>
      </c>
      <c r="K8" s="12">
        <v>2023</v>
      </c>
      <c r="L8" s="12">
        <v>2024</v>
      </c>
      <c r="M8" s="12">
        <v>2025</v>
      </c>
      <c r="N8" s="12">
        <v>2026</v>
      </c>
      <c r="O8" s="12">
        <v>2027</v>
      </c>
      <c r="P8" s="12">
        <v>2028</v>
      </c>
      <c r="Q8" s="12">
        <v>2029</v>
      </c>
      <c r="R8" s="12">
        <v>2030</v>
      </c>
      <c r="S8" s="12">
        <v>2031</v>
      </c>
      <c r="T8" s="12">
        <v>2032</v>
      </c>
    </row>
    <row r="9" spans="1:20" x14ac:dyDescent="0.25">
      <c r="A9" s="14">
        <v>1</v>
      </c>
      <c r="B9" s="14">
        <v>2</v>
      </c>
      <c r="C9" s="15">
        <v>3</v>
      </c>
      <c r="D9" s="14" t="s">
        <v>74</v>
      </c>
      <c r="E9" s="14" t="s">
        <v>74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 ht="30.75" customHeight="1" x14ac:dyDescent="0.25">
      <c r="A10" s="16" t="s">
        <v>75</v>
      </c>
      <c r="B10" s="17" t="s">
        <v>76</v>
      </c>
      <c r="C10" s="18"/>
      <c r="D10" s="19">
        <v>1.0740000000000001</v>
      </c>
      <c r="E10" s="19">
        <v>1.0469999999999999</v>
      </c>
      <c r="F10" s="19">
        <v>1.04</v>
      </c>
      <c r="G10" s="19">
        <v>1.04</v>
      </c>
      <c r="H10" s="19">
        <v>1.04</v>
      </c>
      <c r="I10" s="19">
        <v>1.04</v>
      </c>
      <c r="J10" s="19">
        <v>1.04</v>
      </c>
      <c r="K10" s="19">
        <v>1.04</v>
      </c>
      <c r="L10" s="19">
        <v>1.04</v>
      </c>
      <c r="M10" s="19">
        <v>1.04</v>
      </c>
      <c r="N10" s="19">
        <v>1.04</v>
      </c>
      <c r="O10" s="19">
        <v>1.04</v>
      </c>
      <c r="P10" s="19">
        <v>1.04</v>
      </c>
      <c r="Q10" s="19">
        <v>1.04</v>
      </c>
      <c r="R10" s="19">
        <v>1.04</v>
      </c>
      <c r="S10" s="19">
        <v>1.04</v>
      </c>
      <c r="T10" s="19">
        <v>1.04</v>
      </c>
    </row>
    <row r="11" spans="1:20" ht="30" customHeight="1" x14ac:dyDescent="0.25">
      <c r="A11" s="16" t="s">
        <v>77</v>
      </c>
      <c r="B11" s="17" t="s">
        <v>78</v>
      </c>
      <c r="C11" s="20" t="s">
        <v>58</v>
      </c>
      <c r="D11" s="18"/>
      <c r="E11" s="21">
        <v>0.01</v>
      </c>
      <c r="F11" s="21">
        <v>0.01</v>
      </c>
      <c r="G11" s="21">
        <v>0.01</v>
      </c>
      <c r="H11" s="21">
        <v>0.01</v>
      </c>
      <c r="I11" s="21">
        <v>0.01</v>
      </c>
      <c r="J11" s="21">
        <v>0.01</v>
      </c>
      <c r="K11" s="21">
        <v>0.01</v>
      </c>
      <c r="L11" s="21">
        <v>0.01</v>
      </c>
      <c r="M11" s="21">
        <v>0.01</v>
      </c>
      <c r="N11" s="21">
        <v>0.01</v>
      </c>
      <c r="O11" s="21">
        <v>0.01</v>
      </c>
      <c r="P11" s="21">
        <v>0.01</v>
      </c>
      <c r="Q11" s="21">
        <v>0.01</v>
      </c>
      <c r="R11" s="21">
        <v>0.01</v>
      </c>
      <c r="S11" s="21">
        <v>0.01</v>
      </c>
      <c r="T11" s="21">
        <v>0.01</v>
      </c>
    </row>
    <row r="12" spans="1:20" ht="30.75" customHeight="1" x14ac:dyDescent="0.25">
      <c r="A12" s="16" t="s">
        <v>79</v>
      </c>
      <c r="B12" s="17" t="s">
        <v>80</v>
      </c>
      <c r="C12" s="18"/>
      <c r="D12" s="18"/>
      <c r="E12" s="22">
        <f>(E14-D14)/D14</f>
        <v>0</v>
      </c>
      <c r="F12" s="22">
        <f>(F14-E14)/E14</f>
        <v>0</v>
      </c>
      <c r="G12" s="22">
        <f>(G14-F14)/F14</f>
        <v>4.666666666666669E-2</v>
      </c>
      <c r="H12" s="22">
        <f t="shared" ref="H12:T12" si="0">(H14-G14)/G14</f>
        <v>0</v>
      </c>
      <c r="I12" s="22">
        <f t="shared" si="0"/>
        <v>0</v>
      </c>
      <c r="J12" s="22">
        <f t="shared" si="0"/>
        <v>0</v>
      </c>
      <c r="K12" s="22">
        <f t="shared" si="0"/>
        <v>0</v>
      </c>
      <c r="L12" s="22">
        <f t="shared" si="0"/>
        <v>0</v>
      </c>
      <c r="M12" s="22">
        <f t="shared" si="0"/>
        <v>0</v>
      </c>
      <c r="N12" s="22">
        <f t="shared" si="0"/>
        <v>0</v>
      </c>
      <c r="O12" s="22">
        <f t="shared" si="0"/>
        <v>0</v>
      </c>
      <c r="P12" s="22">
        <f t="shared" si="0"/>
        <v>0</v>
      </c>
      <c r="Q12" s="22">
        <f t="shared" si="0"/>
        <v>0</v>
      </c>
      <c r="R12" s="22">
        <f t="shared" si="0"/>
        <v>0</v>
      </c>
      <c r="S12" s="22">
        <f t="shared" si="0"/>
        <v>0</v>
      </c>
      <c r="T12" s="22">
        <f t="shared" si="0"/>
        <v>0</v>
      </c>
    </row>
    <row r="13" spans="1:20" ht="60.75" customHeight="1" x14ac:dyDescent="0.25">
      <c r="A13" s="16" t="s">
        <v>81</v>
      </c>
      <c r="B13" s="17" t="s">
        <v>82</v>
      </c>
      <c r="C13" s="20" t="s">
        <v>83</v>
      </c>
      <c r="D13" s="43">
        <f>'[7]5.2'!$F$13</f>
        <v>116.88122000000001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20" ht="30" customHeight="1" x14ac:dyDescent="0.25">
      <c r="A14" s="16" t="s">
        <v>84</v>
      </c>
      <c r="B14" s="17" t="s">
        <v>85</v>
      </c>
      <c r="C14" s="20" t="s">
        <v>86</v>
      </c>
      <c r="D14" s="154">
        <v>10.5</v>
      </c>
      <c r="E14" s="154">
        <v>10.5</v>
      </c>
      <c r="F14" s="157">
        <v>10.5</v>
      </c>
      <c r="G14" s="157">
        <v>10.99</v>
      </c>
      <c r="H14" s="157">
        <v>10.99</v>
      </c>
      <c r="I14" s="157">
        <v>10.99</v>
      </c>
      <c r="J14" s="157">
        <v>10.99</v>
      </c>
      <c r="K14" s="157">
        <v>10.99</v>
      </c>
      <c r="L14" s="157">
        <v>10.99</v>
      </c>
      <c r="M14" s="157">
        <v>10.99</v>
      </c>
      <c r="N14" s="157">
        <v>10.99</v>
      </c>
      <c r="O14" s="157">
        <v>10.99</v>
      </c>
      <c r="P14" s="157">
        <v>10.99</v>
      </c>
      <c r="Q14" s="157">
        <v>10.99</v>
      </c>
      <c r="R14" s="157">
        <v>10.99</v>
      </c>
      <c r="S14" s="157">
        <v>10.99</v>
      </c>
      <c r="T14" s="157">
        <v>10.99</v>
      </c>
    </row>
    <row r="15" spans="1:20" ht="30" customHeight="1" x14ac:dyDescent="0.25">
      <c r="A15" s="16" t="s">
        <v>87</v>
      </c>
      <c r="B15" s="17" t="s">
        <v>88</v>
      </c>
      <c r="C15" s="20"/>
      <c r="D15" s="18"/>
      <c r="E15" s="18">
        <v>0.75</v>
      </c>
      <c r="F15" s="18">
        <v>0.75</v>
      </c>
      <c r="G15" s="18">
        <v>0.75</v>
      </c>
      <c r="H15" s="18">
        <v>0.75</v>
      </c>
      <c r="I15" s="18">
        <v>0.75</v>
      </c>
      <c r="J15" s="18">
        <v>0.75</v>
      </c>
      <c r="K15" s="18">
        <v>0.75</v>
      </c>
      <c r="L15" s="18">
        <v>0.75</v>
      </c>
      <c r="M15" s="18">
        <v>0.75</v>
      </c>
      <c r="N15" s="18">
        <v>0.75</v>
      </c>
      <c r="O15" s="18">
        <v>0.75</v>
      </c>
      <c r="P15" s="18">
        <v>0.75</v>
      </c>
      <c r="Q15" s="18">
        <v>0.75</v>
      </c>
      <c r="R15" s="18">
        <v>0.75</v>
      </c>
      <c r="S15" s="18">
        <v>0.75</v>
      </c>
      <c r="T15" s="18">
        <v>0.75</v>
      </c>
    </row>
    <row r="16" spans="1:20" ht="30.75" customHeight="1" x14ac:dyDescent="0.25">
      <c r="A16" s="16" t="s">
        <v>89</v>
      </c>
      <c r="B16" s="17" t="s">
        <v>90</v>
      </c>
      <c r="C16" s="20" t="s">
        <v>91</v>
      </c>
      <c r="D16" s="155">
        <f>'5.2'!D16-'5.2 (3)'!D16</f>
        <v>73530.947357712037</v>
      </c>
      <c r="E16" s="156">
        <f>D16*(1-E11)*E10*(1+E12*E15)</f>
        <v>76217.032864689259</v>
      </c>
      <c r="F16" s="24">
        <f>E16*(1-F11)*F10*(1+F12*F15)</f>
        <v>78473.057037484061</v>
      </c>
      <c r="G16" s="24">
        <f>F16*(1-G11)*G10*(1+G12*G15)</f>
        <v>83623.714609196366</v>
      </c>
      <c r="H16" s="24">
        <f t="shared" ref="H16:T16" si="1">G16*(1-H11)*H10*(1+H12*H15)</f>
        <v>86098.976561628573</v>
      </c>
      <c r="I16" s="24">
        <f t="shared" si="1"/>
        <v>88647.50626785279</v>
      </c>
      <c r="J16" s="24">
        <f t="shared" si="1"/>
        <v>91271.47245338124</v>
      </c>
      <c r="K16" s="24">
        <f t="shared" si="1"/>
        <v>93973.10803800133</v>
      </c>
      <c r="L16" s="24">
        <f t="shared" si="1"/>
        <v>96754.712035926161</v>
      </c>
      <c r="M16" s="24">
        <f t="shared" si="1"/>
        <v>99618.651512189579</v>
      </c>
      <c r="N16" s="24">
        <f t="shared" si="1"/>
        <v>102567.3635969504</v>
      </c>
      <c r="O16" s="24">
        <f t="shared" si="1"/>
        <v>105603.35755942012</v>
      </c>
      <c r="P16" s="24">
        <f t="shared" si="1"/>
        <v>108729.21694317895</v>
      </c>
      <c r="Q16" s="24">
        <f t="shared" si="1"/>
        <v>111947.60176469704</v>
      </c>
      <c r="R16" s="24">
        <f t="shared" si="1"/>
        <v>115261.25077693208</v>
      </c>
      <c r="S16" s="24">
        <f t="shared" si="1"/>
        <v>118672.98379992926</v>
      </c>
      <c r="T16" s="24">
        <f t="shared" si="1"/>
        <v>122185.70412040717</v>
      </c>
    </row>
    <row r="17" spans="1:100" x14ac:dyDescent="0.25">
      <c r="A17" s="25"/>
      <c r="B17" s="26"/>
      <c r="C17" s="27"/>
      <c r="D17" s="28"/>
      <c r="E17" s="28">
        <f>E16/D16</f>
        <v>1.03653</v>
      </c>
      <c r="F17" s="28">
        <f>F16/E16</f>
        <v>1.0296000000000001</v>
      </c>
      <c r="G17" s="28">
        <f t="shared" ref="G17:T17" si="2">G16/F16</f>
        <v>1.065636</v>
      </c>
      <c r="H17" s="28">
        <f t="shared" si="2"/>
        <v>1.0295999999999998</v>
      </c>
      <c r="I17" s="28">
        <f t="shared" si="2"/>
        <v>1.0296000000000001</v>
      </c>
      <c r="J17" s="28">
        <f t="shared" si="2"/>
        <v>1.0296000000000001</v>
      </c>
      <c r="K17" s="28">
        <f t="shared" si="2"/>
        <v>1.0296000000000001</v>
      </c>
      <c r="L17" s="28">
        <f t="shared" si="2"/>
        <v>1.0295999999999998</v>
      </c>
      <c r="M17" s="28">
        <f t="shared" si="2"/>
        <v>1.0296000000000001</v>
      </c>
      <c r="N17" s="28">
        <f t="shared" si="2"/>
        <v>1.0296000000000001</v>
      </c>
      <c r="O17" s="28">
        <f t="shared" si="2"/>
        <v>1.0296000000000001</v>
      </c>
      <c r="P17" s="28">
        <f t="shared" si="2"/>
        <v>1.0295999999999998</v>
      </c>
      <c r="Q17" s="28">
        <f t="shared" si="2"/>
        <v>1.0295999999999998</v>
      </c>
      <c r="R17" s="28">
        <f t="shared" si="2"/>
        <v>1.0296000000000001</v>
      </c>
      <c r="S17" s="28">
        <f t="shared" si="2"/>
        <v>1.0295999999999998</v>
      </c>
      <c r="T17" s="28">
        <f t="shared" si="2"/>
        <v>1.0296000000000001</v>
      </c>
    </row>
    <row r="18" spans="1:100" x14ac:dyDescent="0.25">
      <c r="A18" s="25"/>
      <c r="B18" s="26"/>
      <c r="C18" s="27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</row>
    <row r="19" spans="1:100" ht="15.75" x14ac:dyDescent="0.25">
      <c r="A19" s="25"/>
      <c r="B19" s="29"/>
      <c r="C19" s="27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</row>
    <row r="21" spans="1:100" hidden="1" x14ac:dyDescent="0.25">
      <c r="A21" s="30" t="s">
        <v>92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</row>
    <row r="22" spans="1:100" ht="30" hidden="1" customHeight="1" x14ac:dyDescent="0.25">
      <c r="A22" s="32"/>
      <c r="B22" s="200" t="s">
        <v>93</v>
      </c>
      <c r="C22" s="200"/>
      <c r="D22" s="200"/>
      <c r="E22" s="200"/>
      <c r="F22" s="200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</row>
    <row r="23" spans="1:100" ht="45" hidden="1" customHeight="1" x14ac:dyDescent="0.25">
      <c r="A23" s="32" t="s">
        <v>94</v>
      </c>
      <c r="B23" s="200" t="s">
        <v>95</v>
      </c>
      <c r="C23" s="200"/>
      <c r="D23" s="200"/>
      <c r="E23" s="200"/>
      <c r="F23" s="200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</row>
    <row r="24" spans="1:100" ht="31.5" hidden="1" customHeight="1" x14ac:dyDescent="0.25">
      <c r="A24" s="32" t="s">
        <v>96</v>
      </c>
      <c r="B24" s="200" t="s">
        <v>97</v>
      </c>
      <c r="C24" s="200"/>
      <c r="D24" s="200"/>
      <c r="E24" s="200"/>
      <c r="F24" s="200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</row>
    <row r="25" spans="1:100" ht="46.5" hidden="1" customHeight="1" x14ac:dyDescent="0.25">
      <c r="A25" s="32" t="s">
        <v>98</v>
      </c>
      <c r="B25" s="200" t="s">
        <v>99</v>
      </c>
      <c r="C25" s="200"/>
      <c r="D25" s="200"/>
      <c r="E25" s="200"/>
      <c r="F25" s="200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</row>
  </sheetData>
  <mergeCells count="10">
    <mergeCell ref="B22:F22"/>
    <mergeCell ref="B23:F23"/>
    <mergeCell ref="B24:F24"/>
    <mergeCell ref="B25:F25"/>
    <mergeCell ref="E1:F1"/>
    <mergeCell ref="A4:F4"/>
    <mergeCell ref="A7:A8"/>
    <mergeCell ref="B7:B8"/>
    <mergeCell ref="C7:C8"/>
    <mergeCell ref="D7:T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45"/>
  <sheetViews>
    <sheetView zoomScale="80" zoomScaleNormal="80" zoomScaleSheetLayoutView="90" workbookViewId="0">
      <pane xSplit="2" ySplit="9" topLeftCell="C22" activePane="bottomRight" state="frozen"/>
      <selection pane="topRight" activeCell="C1" sqref="C1"/>
      <selection pane="bottomLeft" activeCell="A9" sqref="A9"/>
      <selection pane="bottomRight" activeCell="G36" sqref="G36"/>
    </sheetView>
  </sheetViews>
  <sheetFormatPr defaultRowHeight="15" x14ac:dyDescent="0.25"/>
  <cols>
    <col min="1" max="1" width="4.85546875" style="9" customWidth="1"/>
    <col min="2" max="2" width="41.85546875" style="9" customWidth="1"/>
    <col min="3" max="5" width="12.28515625" style="9" customWidth="1"/>
    <col min="6" max="6" width="12.5703125" style="9" customWidth="1"/>
    <col min="7" max="21" width="13.28515625" style="9" customWidth="1"/>
    <col min="22" max="16384" width="9.140625" style="9"/>
  </cols>
  <sheetData>
    <row r="1" spans="1:21" x14ac:dyDescent="0.25">
      <c r="A1" s="9" t="str">
        <f>'[6]5.2'!A1</f>
        <v>Теплоснабжающая (теплосетевая) организация: АО "ЮЭСК"</v>
      </c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</row>
    <row r="2" spans="1:21" x14ac:dyDescent="0.25">
      <c r="A2" s="9" t="str">
        <f>'[6]5.2'!A2</f>
        <v>Базовый период/Период регулирования:2016/2017г.г.</v>
      </c>
    </row>
    <row r="3" spans="1:21" ht="14.25" customHeight="1" x14ac:dyDescent="0.25"/>
    <row r="4" spans="1:21" ht="18.75" x14ac:dyDescent="0.3">
      <c r="A4" s="33" t="s">
        <v>100</v>
      </c>
      <c r="G4" s="160">
        <f>[8]УСЛОВН.2016!$CG$68</f>
        <v>233.26122000000004</v>
      </c>
    </row>
    <row r="5" spans="1:21" ht="18.75" x14ac:dyDescent="0.3">
      <c r="A5" s="33"/>
      <c r="C5" s="9">
        <f>'ДПР Тигиль'!D5/ДПР!D5</f>
        <v>0.87267188417168595</v>
      </c>
      <c r="F5" s="9">
        <f>F24/'5.3'!F24</f>
        <v>0.77156420088682365</v>
      </c>
    </row>
    <row r="6" spans="1:21" x14ac:dyDescent="0.25">
      <c r="A6" s="11" t="str">
        <f>'5.2 (2)'!B6</f>
        <v>Тигильский ЭУ</v>
      </c>
      <c r="G6" s="9" t="s">
        <v>101</v>
      </c>
    </row>
    <row r="7" spans="1:21" x14ac:dyDescent="0.25">
      <c r="A7" s="18"/>
      <c r="B7" s="18"/>
      <c r="C7" s="35"/>
      <c r="D7" s="35">
        <v>2016</v>
      </c>
      <c r="E7" s="35"/>
      <c r="F7" s="113">
        <v>2017</v>
      </c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</row>
    <row r="8" spans="1:21" s="110" customFormat="1" ht="44.25" x14ac:dyDescent="0.25">
      <c r="A8" s="112" t="s">
        <v>71</v>
      </c>
      <c r="B8" s="112" t="s">
        <v>102</v>
      </c>
      <c r="C8" s="112" t="s">
        <v>103</v>
      </c>
      <c r="D8" s="109" t="s">
        <v>104</v>
      </c>
      <c r="E8" s="109" t="s">
        <v>105</v>
      </c>
      <c r="F8" s="112" t="s">
        <v>106</v>
      </c>
      <c r="G8" s="112">
        <v>2018</v>
      </c>
      <c r="H8" s="112">
        <v>2019</v>
      </c>
      <c r="I8" s="112">
        <v>2020</v>
      </c>
      <c r="J8" s="112">
        <v>2021</v>
      </c>
      <c r="K8" s="112">
        <v>2022</v>
      </c>
      <c r="L8" s="112">
        <v>2023</v>
      </c>
      <c r="M8" s="112">
        <v>2024</v>
      </c>
      <c r="N8" s="112">
        <v>2025</v>
      </c>
      <c r="O8" s="112">
        <v>2026</v>
      </c>
      <c r="P8" s="112">
        <v>2027</v>
      </c>
      <c r="Q8" s="112">
        <v>2028</v>
      </c>
      <c r="R8" s="112">
        <v>2029</v>
      </c>
      <c r="S8" s="112">
        <v>2030</v>
      </c>
      <c r="T8" s="112">
        <v>2031</v>
      </c>
      <c r="U8" s="112">
        <v>2032</v>
      </c>
    </row>
    <row r="9" spans="1:21" s="110" customFormat="1" x14ac:dyDescent="0.25">
      <c r="A9" s="14">
        <v>1</v>
      </c>
      <c r="B9" s="14">
        <v>2</v>
      </c>
      <c r="C9" s="15">
        <f>B9+1</f>
        <v>3</v>
      </c>
      <c r="D9" s="15">
        <f t="shared" ref="D9:U9" si="0">C9+1</f>
        <v>4</v>
      </c>
      <c r="E9" s="15">
        <f t="shared" si="0"/>
        <v>5</v>
      </c>
      <c r="F9" s="15">
        <f t="shared" si="0"/>
        <v>6</v>
      </c>
      <c r="G9" s="15">
        <f t="shared" si="0"/>
        <v>7</v>
      </c>
      <c r="H9" s="15">
        <f t="shared" si="0"/>
        <v>8</v>
      </c>
      <c r="I9" s="15">
        <f t="shared" si="0"/>
        <v>9</v>
      </c>
      <c r="J9" s="15">
        <f t="shared" si="0"/>
        <v>10</v>
      </c>
      <c r="K9" s="15">
        <f t="shared" si="0"/>
        <v>11</v>
      </c>
      <c r="L9" s="15">
        <f t="shared" si="0"/>
        <v>12</v>
      </c>
      <c r="M9" s="15">
        <f t="shared" si="0"/>
        <v>13</v>
      </c>
      <c r="N9" s="15">
        <f t="shared" si="0"/>
        <v>14</v>
      </c>
      <c r="O9" s="15">
        <f t="shared" si="0"/>
        <v>15</v>
      </c>
      <c r="P9" s="15">
        <f t="shared" si="0"/>
        <v>16</v>
      </c>
      <c r="Q9" s="15">
        <f t="shared" si="0"/>
        <v>17</v>
      </c>
      <c r="R9" s="15">
        <f t="shared" si="0"/>
        <v>18</v>
      </c>
      <c r="S9" s="15">
        <f t="shared" si="0"/>
        <v>19</v>
      </c>
      <c r="T9" s="15">
        <f t="shared" si="0"/>
        <v>20</v>
      </c>
      <c r="U9" s="15">
        <f t="shared" si="0"/>
        <v>21</v>
      </c>
    </row>
    <row r="10" spans="1:21" ht="45.75" customHeight="1" x14ac:dyDescent="0.25">
      <c r="A10" s="16" t="s">
        <v>107</v>
      </c>
      <c r="B10" s="17" t="s">
        <v>108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x14ac:dyDescent="0.25">
      <c r="A11" s="16" t="s">
        <v>109</v>
      </c>
      <c r="B11" s="17" t="s">
        <v>110</v>
      </c>
      <c r="C11" s="158">
        <f>F11/'5.3'!F11*'5.3'!C11</f>
        <v>2593.6257462639796</v>
      </c>
      <c r="D11" s="39">
        <f>'[7]5.3'!F11</f>
        <v>1622.4876599999998</v>
      </c>
      <c r="E11" s="39">
        <f>'[7]5.3'!G11</f>
        <v>1622.4876599999998</v>
      </c>
      <c r="F11" s="159">
        <f>'5.3'!F11-'5.3 (3)'!F11</f>
        <v>3076.4377345098119</v>
      </c>
      <c r="G11" s="158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</row>
    <row r="12" spans="1:21" x14ac:dyDescent="0.25">
      <c r="A12" s="16" t="s">
        <v>111</v>
      </c>
      <c r="B12" s="17" t="s">
        <v>112</v>
      </c>
      <c r="C12" s="18"/>
      <c r="D12" s="18"/>
      <c r="E12" s="18"/>
      <c r="F12" s="39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45" customHeight="1" x14ac:dyDescent="0.25">
      <c r="A13" s="16" t="s">
        <v>113</v>
      </c>
      <c r="B13" s="17" t="s">
        <v>114</v>
      </c>
      <c r="C13" s="158">
        <f>F13/'5.3'!F13*'5.3'!C13</f>
        <v>47.924122488856433</v>
      </c>
      <c r="D13" s="39">
        <f>'[7]5.3'!F13</f>
        <v>29.979767692583657</v>
      </c>
      <c r="E13" s="39">
        <f>'[7]5.3'!G13</f>
        <v>29.979767692583657</v>
      </c>
      <c r="F13" s="159">
        <f>'5.3'!F13/'5.3'!G3*'5.3 (2)'!G4</f>
        <v>71.135422816557579</v>
      </c>
      <c r="G13" s="39">
        <f>F13</f>
        <v>71.135422816557579</v>
      </c>
      <c r="H13" s="39">
        <f t="shared" ref="H13:U16" si="1">G13</f>
        <v>71.135422816557579</v>
      </c>
      <c r="I13" s="39">
        <f t="shared" si="1"/>
        <v>71.135422816557579</v>
      </c>
      <c r="J13" s="39">
        <f t="shared" si="1"/>
        <v>71.135422816557579</v>
      </c>
      <c r="K13" s="39">
        <f t="shared" si="1"/>
        <v>71.135422816557579</v>
      </c>
      <c r="L13" s="39">
        <f t="shared" si="1"/>
        <v>71.135422816557579</v>
      </c>
      <c r="M13" s="39">
        <f t="shared" si="1"/>
        <v>71.135422816557579</v>
      </c>
      <c r="N13" s="39">
        <f t="shared" si="1"/>
        <v>71.135422816557579</v>
      </c>
      <c r="O13" s="39">
        <f t="shared" si="1"/>
        <v>71.135422816557579</v>
      </c>
      <c r="P13" s="39">
        <f t="shared" si="1"/>
        <v>71.135422816557579</v>
      </c>
      <c r="Q13" s="39">
        <f t="shared" si="1"/>
        <v>71.135422816557579</v>
      </c>
      <c r="R13" s="39">
        <f t="shared" si="1"/>
        <v>71.135422816557579</v>
      </c>
      <c r="S13" s="39">
        <f t="shared" si="1"/>
        <v>71.135422816557579</v>
      </c>
      <c r="T13" s="39">
        <f t="shared" si="1"/>
        <v>71.135422816557579</v>
      </c>
      <c r="U13" s="39">
        <f t="shared" si="1"/>
        <v>71.135422816557579</v>
      </c>
    </row>
    <row r="14" spans="1:21" ht="90" customHeight="1" x14ac:dyDescent="0.25">
      <c r="A14" s="16" t="s">
        <v>115</v>
      </c>
      <c r="B14" s="17" t="s">
        <v>116</v>
      </c>
      <c r="C14" s="158">
        <f>F14/'5.3'!F14*'5.3'!C14</f>
        <v>234.9866776187408</v>
      </c>
      <c r="D14" s="39">
        <f>'[7]5.3'!F14</f>
        <v>147</v>
      </c>
      <c r="E14" s="39">
        <f>'[7]5.3'!G14</f>
        <v>147</v>
      </c>
      <c r="F14" s="159">
        <f>'5.3'!F14/'5.3'!G3*'5.3 (2)'!G4</f>
        <v>109.36471802235478</v>
      </c>
      <c r="G14" s="39">
        <f>'5.3'!G14/'5.3'!$G$3*'5.3 (2)'!$G$4</f>
        <v>109.36471802235478</v>
      </c>
      <c r="H14" s="39">
        <f t="shared" si="1"/>
        <v>109.36471802235478</v>
      </c>
      <c r="I14" s="39">
        <f t="shared" si="1"/>
        <v>109.36471802235478</v>
      </c>
      <c r="J14" s="39">
        <f t="shared" si="1"/>
        <v>109.36471802235478</v>
      </c>
      <c r="K14" s="39">
        <f t="shared" si="1"/>
        <v>109.36471802235478</v>
      </c>
      <c r="L14" s="39">
        <f t="shared" si="1"/>
        <v>109.36471802235478</v>
      </c>
      <c r="M14" s="39">
        <f t="shared" si="1"/>
        <v>109.36471802235478</v>
      </c>
      <c r="N14" s="39">
        <f t="shared" si="1"/>
        <v>109.36471802235478</v>
      </c>
      <c r="O14" s="39">
        <f t="shared" si="1"/>
        <v>109.36471802235478</v>
      </c>
      <c r="P14" s="39">
        <f t="shared" si="1"/>
        <v>109.36471802235478</v>
      </c>
      <c r="Q14" s="39">
        <f t="shared" si="1"/>
        <v>109.36471802235478</v>
      </c>
      <c r="R14" s="39">
        <f t="shared" si="1"/>
        <v>109.36471802235478</v>
      </c>
      <c r="S14" s="39">
        <f t="shared" si="1"/>
        <v>109.36471802235478</v>
      </c>
      <c r="T14" s="39">
        <f t="shared" si="1"/>
        <v>109.36471802235478</v>
      </c>
      <c r="U14" s="39">
        <f t="shared" si="1"/>
        <v>109.36471802235478</v>
      </c>
    </row>
    <row r="15" spans="1:21" x14ac:dyDescent="0.25">
      <c r="A15" s="16" t="s">
        <v>117</v>
      </c>
      <c r="B15" s="17" t="s">
        <v>118</v>
      </c>
      <c r="C15" s="158">
        <f>F15/'5.3'!F15*'5.3'!C15</f>
        <v>146.26721770146108</v>
      </c>
      <c r="D15" s="41">
        <f>'[7]5.3'!F15</f>
        <v>91.5</v>
      </c>
      <c r="E15" s="41">
        <f>'[7]5.3'!G15</f>
        <v>91.5</v>
      </c>
      <c r="F15" s="159">
        <f>'5.3'!F15/'5.3'!G3*'5.3 (2)'!G4</f>
        <v>146.26721770146108</v>
      </c>
      <c r="G15" s="39">
        <f>F15</f>
        <v>146.26721770146108</v>
      </c>
      <c r="H15" s="39">
        <f t="shared" si="1"/>
        <v>146.26721770146108</v>
      </c>
      <c r="I15" s="39">
        <f t="shared" si="1"/>
        <v>146.26721770146108</v>
      </c>
      <c r="J15" s="39">
        <f t="shared" si="1"/>
        <v>146.26721770146108</v>
      </c>
      <c r="K15" s="39">
        <f t="shared" si="1"/>
        <v>146.26721770146108</v>
      </c>
      <c r="L15" s="39">
        <f t="shared" si="1"/>
        <v>146.26721770146108</v>
      </c>
      <c r="M15" s="39">
        <f t="shared" si="1"/>
        <v>146.26721770146108</v>
      </c>
      <c r="N15" s="39">
        <f t="shared" si="1"/>
        <v>146.26721770146108</v>
      </c>
      <c r="O15" s="39">
        <f t="shared" si="1"/>
        <v>146.26721770146108</v>
      </c>
      <c r="P15" s="39">
        <f t="shared" si="1"/>
        <v>146.26721770146108</v>
      </c>
      <c r="Q15" s="39">
        <f t="shared" si="1"/>
        <v>146.26721770146108</v>
      </c>
      <c r="R15" s="39">
        <f t="shared" si="1"/>
        <v>146.26721770146108</v>
      </c>
      <c r="S15" s="39">
        <f t="shared" si="1"/>
        <v>146.26721770146108</v>
      </c>
      <c r="T15" s="39">
        <f t="shared" si="1"/>
        <v>146.26721770146108</v>
      </c>
      <c r="U15" s="39">
        <f t="shared" si="1"/>
        <v>146.26721770146108</v>
      </c>
    </row>
    <row r="16" spans="1:21" x14ac:dyDescent="0.25">
      <c r="A16" s="16" t="s">
        <v>119</v>
      </c>
      <c r="B16" s="17" t="s">
        <v>120</v>
      </c>
      <c r="C16" s="158">
        <f>F16/'5.3'!F16*'5.3'!C16</f>
        <v>52.616234651842539</v>
      </c>
      <c r="D16" s="39">
        <f>'[7]5.3'!F16</f>
        <v>32.914999999999999</v>
      </c>
      <c r="E16" s="39">
        <f>'[7]5.3'!G16</f>
        <v>32.914999999999999</v>
      </c>
      <c r="F16" s="159">
        <f>'5.3'!F16/'5.3'!G3*'5.3 (2)'!G4</f>
        <v>52.616234651842539</v>
      </c>
      <c r="G16" s="39">
        <f>F16</f>
        <v>52.616234651842539</v>
      </c>
      <c r="H16" s="39">
        <f t="shared" si="1"/>
        <v>52.616234651842539</v>
      </c>
      <c r="I16" s="39">
        <f t="shared" si="1"/>
        <v>52.616234651842539</v>
      </c>
      <c r="J16" s="39">
        <f t="shared" si="1"/>
        <v>52.616234651842539</v>
      </c>
      <c r="K16" s="39">
        <f t="shared" si="1"/>
        <v>52.616234651842539</v>
      </c>
      <c r="L16" s="39">
        <f t="shared" si="1"/>
        <v>52.616234651842539</v>
      </c>
      <c r="M16" s="39">
        <f t="shared" si="1"/>
        <v>52.616234651842539</v>
      </c>
      <c r="N16" s="39">
        <f t="shared" si="1"/>
        <v>52.616234651842539</v>
      </c>
      <c r="O16" s="39">
        <f t="shared" si="1"/>
        <v>52.616234651842539</v>
      </c>
      <c r="P16" s="39">
        <f t="shared" si="1"/>
        <v>52.616234651842539</v>
      </c>
      <c r="Q16" s="39">
        <f t="shared" si="1"/>
        <v>52.616234651842539</v>
      </c>
      <c r="R16" s="39">
        <f t="shared" si="1"/>
        <v>52.616234651842539</v>
      </c>
      <c r="S16" s="39">
        <f t="shared" si="1"/>
        <v>52.616234651842539</v>
      </c>
      <c r="T16" s="39">
        <f t="shared" si="1"/>
        <v>52.616234651842539</v>
      </c>
      <c r="U16" s="39">
        <f t="shared" si="1"/>
        <v>52.616234651842539</v>
      </c>
    </row>
    <row r="17" spans="1:21" x14ac:dyDescent="0.25">
      <c r="A17" s="16" t="s">
        <v>121</v>
      </c>
      <c r="B17" s="17" t="s">
        <v>122</v>
      </c>
      <c r="C17" s="158">
        <f>F17/'5.3'!F17*'5.3'!C17</f>
        <v>16265.503516476783</v>
      </c>
      <c r="D17" s="39">
        <f>'[7]5.3'!F17</f>
        <v>10626.795630764831</v>
      </c>
      <c r="E17" s="39">
        <f>'[7]5.3'!G17</f>
        <v>10626.795630764831</v>
      </c>
      <c r="F17" s="159">
        <f>'[7]5.3'!J17/98*75</f>
        <v>17029.982181751191</v>
      </c>
      <c r="G17" s="158">
        <f>F17*1.04</f>
        <v>17711.181469021238</v>
      </c>
      <c r="H17" s="158">
        <f t="shared" ref="H17:U20" si="2">G17*1.04</f>
        <v>18419.628727782088</v>
      </c>
      <c r="I17" s="158">
        <f t="shared" si="2"/>
        <v>19156.413876893374</v>
      </c>
      <c r="J17" s="158">
        <f t="shared" si="2"/>
        <v>19922.670431969109</v>
      </c>
      <c r="K17" s="158">
        <f t="shared" si="2"/>
        <v>20719.577249247875</v>
      </c>
      <c r="L17" s="158">
        <f t="shared" si="2"/>
        <v>21548.36033921779</v>
      </c>
      <c r="M17" s="158">
        <f t="shared" si="2"/>
        <v>22410.294752786504</v>
      </c>
      <c r="N17" s="158">
        <f t="shared" si="2"/>
        <v>23306.706542897966</v>
      </c>
      <c r="O17" s="158">
        <f t="shared" si="2"/>
        <v>24238.974804613885</v>
      </c>
      <c r="P17" s="158">
        <f t="shared" si="2"/>
        <v>25208.533796798441</v>
      </c>
      <c r="Q17" s="158">
        <f t="shared" si="2"/>
        <v>26216.87514867038</v>
      </c>
      <c r="R17" s="158">
        <f t="shared" si="2"/>
        <v>27265.550154617198</v>
      </c>
      <c r="S17" s="158">
        <f t="shared" si="2"/>
        <v>28356.172160801889</v>
      </c>
      <c r="T17" s="158">
        <f t="shared" si="2"/>
        <v>29490.419047233965</v>
      </c>
      <c r="U17" s="158">
        <f t="shared" si="2"/>
        <v>30670.035809123325</v>
      </c>
    </row>
    <row r="18" spans="1:21" ht="15" customHeight="1" x14ac:dyDescent="0.25">
      <c r="A18" s="16" t="s">
        <v>123</v>
      </c>
      <c r="B18" s="17" t="s">
        <v>124</v>
      </c>
      <c r="C18" s="158">
        <f>F18/'5.3'!F18*'5.3'!C18</f>
        <v>397.43920219700294</v>
      </c>
      <c r="D18" s="39">
        <f>'[7]5.3'!F18</f>
        <v>248.625</v>
      </c>
      <c r="E18" s="39">
        <f>'[7]5.3'!G18</f>
        <v>248.625</v>
      </c>
      <c r="F18" s="159">
        <f>'5.3'!F18/'5.3'!G3*'5.3 (2)'!G4</f>
        <v>413.33677028488302</v>
      </c>
      <c r="G18" s="39">
        <f>'5.3'!G18/'5.3'!$G$3*'5.3 (2)'!$G$4</f>
        <v>429.87024109627839</v>
      </c>
      <c r="H18" s="39">
        <f t="shared" si="2"/>
        <v>447.06505074012955</v>
      </c>
      <c r="I18" s="39">
        <f t="shared" si="2"/>
        <v>464.94765276973476</v>
      </c>
      <c r="J18" s="39">
        <f t="shared" si="2"/>
        <v>483.54555888052414</v>
      </c>
      <c r="K18" s="39">
        <f t="shared" si="2"/>
        <v>502.88738123574512</v>
      </c>
      <c r="L18" s="39">
        <f t="shared" si="2"/>
        <v>523.00287648517497</v>
      </c>
      <c r="M18" s="39">
        <f t="shared" si="2"/>
        <v>543.92299154458203</v>
      </c>
      <c r="N18" s="39">
        <f t="shared" si="2"/>
        <v>565.67991120636532</v>
      </c>
      <c r="O18" s="39">
        <f t="shared" si="2"/>
        <v>588.30710765461993</v>
      </c>
      <c r="P18" s="39">
        <f t="shared" si="2"/>
        <v>611.83939196080473</v>
      </c>
      <c r="Q18" s="39">
        <f t="shared" si="2"/>
        <v>636.31296763923694</v>
      </c>
      <c r="R18" s="39">
        <f t="shared" si="2"/>
        <v>661.76548634480639</v>
      </c>
      <c r="S18" s="39">
        <f t="shared" si="2"/>
        <v>688.23610579859871</v>
      </c>
      <c r="T18" s="39">
        <f t="shared" si="2"/>
        <v>715.76555003054273</v>
      </c>
      <c r="U18" s="39">
        <f t="shared" si="2"/>
        <v>744.39617203176442</v>
      </c>
    </row>
    <row r="19" spans="1:21" ht="15" customHeight="1" x14ac:dyDescent="0.25">
      <c r="A19" s="16" t="s">
        <v>125</v>
      </c>
      <c r="B19" s="17" t="s">
        <v>126</v>
      </c>
      <c r="C19" s="158">
        <f>F19/'5.3'!F19*'5.3'!C19</f>
        <v>521.00116710482848</v>
      </c>
      <c r="D19" s="39">
        <f>'[7]5.3'!F19</f>
        <v>341.37652115366831</v>
      </c>
      <c r="E19" s="39">
        <f>'[7]5.3'!G19</f>
        <v>339.3983371966408</v>
      </c>
      <c r="F19" s="159">
        <f>'[7]5.3'!J19/98*75</f>
        <v>340.91677866442143</v>
      </c>
      <c r="G19" s="158">
        <f>F19*1.04</f>
        <v>354.5534498109983</v>
      </c>
      <c r="H19" s="158">
        <f>G19*1.04</f>
        <v>368.73558780343825</v>
      </c>
      <c r="I19" s="158">
        <f t="shared" si="2"/>
        <v>383.48501131557578</v>
      </c>
      <c r="J19" s="158">
        <f t="shared" si="2"/>
        <v>398.82441176819884</v>
      </c>
      <c r="K19" s="158">
        <f t="shared" si="2"/>
        <v>414.77738823892679</v>
      </c>
      <c r="L19" s="158">
        <f t="shared" si="2"/>
        <v>431.36848376848388</v>
      </c>
      <c r="M19" s="158">
        <f t="shared" si="2"/>
        <v>448.62322311922327</v>
      </c>
      <c r="N19" s="158">
        <f t="shared" si="2"/>
        <v>466.5681520439922</v>
      </c>
      <c r="O19" s="158">
        <f t="shared" si="2"/>
        <v>485.23087812575193</v>
      </c>
      <c r="P19" s="158">
        <f t="shared" si="2"/>
        <v>504.64011325078201</v>
      </c>
      <c r="Q19" s="158">
        <f t="shared" si="2"/>
        <v>524.82571778081331</v>
      </c>
      <c r="R19" s="158">
        <f t="shared" si="2"/>
        <v>545.81874649204588</v>
      </c>
      <c r="S19" s="158">
        <f t="shared" si="2"/>
        <v>567.6514963517277</v>
      </c>
      <c r="T19" s="158">
        <f t="shared" si="2"/>
        <v>590.35755620579687</v>
      </c>
      <c r="U19" s="158">
        <f t="shared" si="2"/>
        <v>613.97185845402873</v>
      </c>
    </row>
    <row r="20" spans="1:21" ht="15" customHeight="1" x14ac:dyDescent="0.25">
      <c r="A20" s="16" t="s">
        <v>127</v>
      </c>
      <c r="B20" s="17" t="s">
        <v>128</v>
      </c>
      <c r="C20" s="158">
        <v>0</v>
      </c>
      <c r="D20" s="39">
        <f>'[7]5.3'!F20</f>
        <v>0</v>
      </c>
      <c r="E20" s="39">
        <f>'[7]5.3'!G20</f>
        <v>0</v>
      </c>
      <c r="F20" s="40">
        <f>'[7]5.3'!J20</f>
        <v>0</v>
      </c>
      <c r="G20" s="158">
        <f>821*75*12/1000</f>
        <v>738.9</v>
      </c>
      <c r="H20" s="158">
        <f>G20*1.04</f>
        <v>768.45600000000002</v>
      </c>
      <c r="I20" s="158">
        <f>H20*1.04</f>
        <v>799.19424000000004</v>
      </c>
      <c r="J20" s="158">
        <f>I20*1.04</f>
        <v>831.16200960000003</v>
      </c>
      <c r="K20" s="158">
        <f>J20*1.04</f>
        <v>864.40848998400008</v>
      </c>
      <c r="L20" s="158">
        <f t="shared" si="2"/>
        <v>898.98482958336012</v>
      </c>
      <c r="M20" s="158">
        <f t="shared" si="2"/>
        <v>934.94422276669457</v>
      </c>
      <c r="N20" s="158">
        <f t="shared" si="2"/>
        <v>972.34199167736233</v>
      </c>
      <c r="O20" s="158">
        <f t="shared" si="2"/>
        <v>1011.2356713444568</v>
      </c>
      <c r="P20" s="158">
        <f t="shared" si="2"/>
        <v>1051.6850981982352</v>
      </c>
      <c r="Q20" s="158">
        <f t="shared" si="2"/>
        <v>1093.7525021261647</v>
      </c>
      <c r="R20" s="158">
        <f t="shared" si="2"/>
        <v>1137.5026022112113</v>
      </c>
      <c r="S20" s="158">
        <f t="shared" si="2"/>
        <v>1183.0027062996598</v>
      </c>
      <c r="T20" s="158">
        <f t="shared" si="2"/>
        <v>1230.3228145516464</v>
      </c>
      <c r="U20" s="158">
        <f t="shared" si="2"/>
        <v>1279.5357271337123</v>
      </c>
    </row>
    <row r="21" spans="1:21" ht="30" x14ac:dyDescent="0.25">
      <c r="A21" s="16" t="s">
        <v>129</v>
      </c>
      <c r="B21" s="17" t="s">
        <v>130</v>
      </c>
      <c r="C21" s="164">
        <f>F21/'5.3'!F21*'5.3'!C21</f>
        <v>157.9971097723359</v>
      </c>
      <c r="D21" s="39">
        <f>'[7]5.3'!F21</f>
        <v>98.837837837837824</v>
      </c>
      <c r="E21" s="39">
        <f>'[7]5.3'!G21</f>
        <v>98.837837837837824</v>
      </c>
      <c r="F21" s="161">
        <f>'5.3'!F21/'5.3'!G3*'5.3 (2)'!G4</f>
        <v>228.01354840975662</v>
      </c>
      <c r="G21" s="158">
        <f>G37</f>
        <v>3469.3753200000001</v>
      </c>
      <c r="H21" s="158">
        <f t="shared" ref="H21:U21" si="3">H37</f>
        <v>4866.640312445521</v>
      </c>
      <c r="I21" s="158">
        <f t="shared" si="3"/>
        <v>5577.2642486356654</v>
      </c>
      <c r="J21" s="158">
        <f t="shared" si="3"/>
        <v>6772.1075184367264</v>
      </c>
      <c r="K21" s="158">
        <f t="shared" si="3"/>
        <v>7960.9183188106581</v>
      </c>
      <c r="L21" s="158">
        <f t="shared" si="3"/>
        <v>9823.7881123582338</v>
      </c>
      <c r="M21" s="158">
        <f t="shared" si="3"/>
        <v>11935.962312594835</v>
      </c>
      <c r="N21" s="158">
        <f t="shared" si="3"/>
        <v>13589.377388371231</v>
      </c>
      <c r="O21" s="158">
        <f t="shared" si="3"/>
        <v>15099.502456267015</v>
      </c>
      <c r="P21" s="158">
        <f t="shared" si="3"/>
        <v>15899.893747731454</v>
      </c>
      <c r="Q21" s="158">
        <f t="shared" si="3"/>
        <v>17309.786744369201</v>
      </c>
      <c r="R21" s="158">
        <f t="shared" si="3"/>
        <v>15421.551507689555</v>
      </c>
      <c r="S21" s="158">
        <f t="shared" si="3"/>
        <v>17710.648594049668</v>
      </c>
      <c r="T21" s="158">
        <f t="shared" si="3"/>
        <v>16973.317894741871</v>
      </c>
      <c r="U21" s="158">
        <f t="shared" si="3"/>
        <v>19253.106483188549</v>
      </c>
    </row>
    <row r="22" spans="1:21" x14ac:dyDescent="0.25">
      <c r="A22" s="16" t="s">
        <v>131</v>
      </c>
      <c r="B22" s="17" t="s">
        <v>132</v>
      </c>
      <c r="C22" s="158">
        <v>0</v>
      </c>
      <c r="D22" s="39">
        <f>'[7]5.3'!F22</f>
        <v>0</v>
      </c>
      <c r="E22" s="39">
        <f>'[7]5.3'!G22</f>
        <v>0</v>
      </c>
      <c r="F22" s="40">
        <f>'[7]5.3'!J22</f>
        <v>0</v>
      </c>
      <c r="G22" s="39"/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</row>
    <row r="23" spans="1:21" ht="45" x14ac:dyDescent="0.25">
      <c r="A23" s="16" t="s">
        <v>133</v>
      </c>
      <c r="B23" s="17" t="s">
        <v>134</v>
      </c>
      <c r="C23" s="158">
        <f>C5*'5.3'!C23</f>
        <v>2658.5948951290411</v>
      </c>
      <c r="D23" s="39">
        <f>'[7]5.3'!F23</f>
        <v>3046.5</v>
      </c>
      <c r="E23" s="39">
        <f>'[7]5.3'!G23</f>
        <v>0</v>
      </c>
      <c r="F23" s="40">
        <f>'[7]5.3'!J23</f>
        <v>0</v>
      </c>
      <c r="G23" s="39">
        <f>'[1]5.3'!J23</f>
        <v>0</v>
      </c>
      <c r="H23" s="39">
        <v>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</row>
    <row r="24" spans="1:21" x14ac:dyDescent="0.25">
      <c r="A24" s="16"/>
      <c r="B24" s="17" t="s">
        <v>135</v>
      </c>
      <c r="C24" s="23">
        <f t="shared" ref="C24:K24" si="4">SUM(C10:C23)</f>
        <v>23075.955889404868</v>
      </c>
      <c r="D24" s="23">
        <f t="shared" si="4"/>
        <v>16286.017417448922</v>
      </c>
      <c r="E24" s="23">
        <f t="shared" si="4"/>
        <v>13237.539233491894</v>
      </c>
      <c r="F24" s="23">
        <f t="shared" si="4"/>
        <v>21468.070606812278</v>
      </c>
      <c r="G24" s="23">
        <f>SUM(G10:G23)</f>
        <v>23083.264073120732</v>
      </c>
      <c r="H24" s="23">
        <f t="shared" si="4"/>
        <v>25249.909271963392</v>
      </c>
      <c r="I24" s="23">
        <f t="shared" si="4"/>
        <v>26760.688622806563</v>
      </c>
      <c r="J24" s="23">
        <f t="shared" si="4"/>
        <v>28787.69352384677</v>
      </c>
      <c r="K24" s="23">
        <f t="shared" si="4"/>
        <v>30841.952420709422</v>
      </c>
      <c r="L24" s="23">
        <f t="shared" ref="L24:U24" si="5">SUM(L10:L23)</f>
        <v>33604.888234605256</v>
      </c>
      <c r="M24" s="23">
        <f t="shared" si="5"/>
        <v>36653.131096004057</v>
      </c>
      <c r="N24" s="23">
        <f t="shared" si="5"/>
        <v>39280.057579389133</v>
      </c>
      <c r="O24" s="23">
        <f t="shared" si="5"/>
        <v>41802.634511197946</v>
      </c>
      <c r="P24" s="23">
        <f t="shared" si="5"/>
        <v>43655.97574113193</v>
      </c>
      <c r="Q24" s="23">
        <f t="shared" si="5"/>
        <v>46160.936673778007</v>
      </c>
      <c r="R24" s="23">
        <f t="shared" si="5"/>
        <v>45411.57209054703</v>
      </c>
      <c r="S24" s="23">
        <f t="shared" si="5"/>
        <v>48885.094656493762</v>
      </c>
      <c r="T24" s="23">
        <f t="shared" si="5"/>
        <v>49379.566455956039</v>
      </c>
      <c r="U24" s="23">
        <f t="shared" si="5"/>
        <v>52940.429643123585</v>
      </c>
    </row>
    <row r="25" spans="1:21" x14ac:dyDescent="0.25">
      <c r="A25" s="16" t="s">
        <v>77</v>
      </c>
      <c r="B25" s="17" t="s">
        <v>136</v>
      </c>
      <c r="C25" s="158">
        <f>C24/'5.3'!C24*'5.3'!C25</f>
        <v>178.93474631793916</v>
      </c>
      <c r="D25" s="39">
        <f>'[7]5.3'!F25</f>
        <v>114.46525</v>
      </c>
      <c r="E25" s="39">
        <f>'[7]5.3'!G25</f>
        <v>114.46525</v>
      </c>
      <c r="F25" s="159">
        <f>'5.3'!F25*'5.3 (2)'!F5</f>
        <v>1203.1157043711028</v>
      </c>
      <c r="G25" s="159">
        <f>'5.9 (2)'!E13/0.8*0.2</f>
        <v>2804.2029915430003</v>
      </c>
      <c r="H25" s="159">
        <f>'5.9 (2)'!F13/0.8*0.2</f>
        <v>4193.1909790409309</v>
      </c>
      <c r="I25" s="159">
        <f>'5.9 (2)'!G13/0.8*0.2</f>
        <v>5379.0245462914627</v>
      </c>
      <c r="J25" s="159">
        <f>'5.9 (2)'!H13/0.8*0.2</f>
        <v>4872.4982505191874</v>
      </c>
      <c r="K25" s="159">
        <f>'5.9 (2)'!I13/0.8*0.2</f>
        <v>4459.361853404469</v>
      </c>
      <c r="L25" s="159">
        <f>'5.9 (2)'!J13/0.8*0.2</f>
        <v>3795.8032559035173</v>
      </c>
      <c r="M25" s="159">
        <f>'5.9 (2)'!K13/0.8*0.2</f>
        <v>2858.5877084291806</v>
      </c>
      <c r="N25" s="159">
        <f>'5.9 (2)'!L13/0.8*0.2</f>
        <v>2925.4016498946576</v>
      </c>
      <c r="O25" s="159">
        <f>'5.9 (2)'!M13/0.8*0.2</f>
        <v>1988.6391811795947</v>
      </c>
      <c r="P25" s="159">
        <f>'5.9 (2)'!N13/0.8*0.2</f>
        <v>2054.6612993625786</v>
      </c>
      <c r="Q25" s="159">
        <f>'5.9 (2)'!O13/0.8*0.2</f>
        <v>2122.929623057762</v>
      </c>
      <c r="R25" s="159">
        <f>'5.9 (2)'!P13/0.8*0.2</f>
        <v>2193.5223179808627</v>
      </c>
      <c r="S25" s="159">
        <f>'5.9 (2)'!Q13/0.8*0.2</f>
        <v>2698.2386608264815</v>
      </c>
      <c r="T25" s="159">
        <f>'5.9 (2)'!R13/0.8*0.2</f>
        <v>5408.5462018254511</v>
      </c>
      <c r="U25" s="159">
        <f>'5.9 (2)'!S13/0.8*0.2</f>
        <v>5370.4311584822444</v>
      </c>
    </row>
    <row r="26" spans="1:21" ht="64.5" customHeight="1" x14ac:dyDescent="0.25">
      <c r="A26" s="16" t="s">
        <v>79</v>
      </c>
      <c r="B26" s="17" t="s">
        <v>137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1:21" ht="15" customHeight="1" x14ac:dyDescent="0.25">
      <c r="A27" s="16" t="s">
        <v>87</v>
      </c>
      <c r="B27" s="17" t="s">
        <v>138</v>
      </c>
      <c r="C27" s="43">
        <f t="shared" ref="C27:U27" si="6">C24+C25</f>
        <v>23254.890635722808</v>
      </c>
      <c r="D27" s="23">
        <f t="shared" si="6"/>
        <v>16400.482667448923</v>
      </c>
      <c r="E27" s="23">
        <f t="shared" si="6"/>
        <v>13352.004483491894</v>
      </c>
      <c r="F27" s="23">
        <f>F24+F25</f>
        <v>22671.186311183381</v>
      </c>
      <c r="G27" s="23">
        <f>G24+G25</f>
        <v>25887.467064663731</v>
      </c>
      <c r="H27" s="23">
        <f>H24+H25</f>
        <v>29443.100251004322</v>
      </c>
      <c r="I27" s="23">
        <f t="shared" si="6"/>
        <v>32139.713169098024</v>
      </c>
      <c r="J27" s="23">
        <f t="shared" si="6"/>
        <v>33660.191774365958</v>
      </c>
      <c r="K27" s="23">
        <f t="shared" si="6"/>
        <v>35301.314274113887</v>
      </c>
      <c r="L27" s="23">
        <f t="shared" si="6"/>
        <v>37400.691490508776</v>
      </c>
      <c r="M27" s="23">
        <f t="shared" si="6"/>
        <v>39511.718804433236</v>
      </c>
      <c r="N27" s="23">
        <f t="shared" si="6"/>
        <v>42205.459229283792</v>
      </c>
      <c r="O27" s="23">
        <f t="shared" si="6"/>
        <v>43791.273692377537</v>
      </c>
      <c r="P27" s="23">
        <f t="shared" si="6"/>
        <v>45710.637040494505</v>
      </c>
      <c r="Q27" s="23">
        <f t="shared" si="6"/>
        <v>48283.866296835768</v>
      </c>
      <c r="R27" s="23">
        <f t="shared" si="6"/>
        <v>47605.09440852789</v>
      </c>
      <c r="S27" s="23">
        <f t="shared" si="6"/>
        <v>51583.333317320241</v>
      </c>
      <c r="T27" s="23">
        <f t="shared" si="6"/>
        <v>54788.112657781487</v>
      </c>
      <c r="U27" s="23">
        <f t="shared" si="6"/>
        <v>58310.860801605828</v>
      </c>
    </row>
    <row r="28" spans="1:21" ht="15" customHeight="1" x14ac:dyDescent="0.25">
      <c r="A28" s="25"/>
      <c r="B28" s="26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</row>
    <row r="29" spans="1:21" ht="15" customHeight="1" x14ac:dyDescent="0.25">
      <c r="A29" s="25"/>
      <c r="B29" s="29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</row>
    <row r="30" spans="1:21" s="117" customFormat="1" ht="12.75" x14ac:dyDescent="0.2">
      <c r="B30" s="118"/>
      <c r="D30" s="119"/>
      <c r="E30" s="120"/>
      <c r="F30" s="120">
        <v>2017</v>
      </c>
      <c r="G30" s="120">
        <v>2018</v>
      </c>
      <c r="H30" s="120">
        <v>2019</v>
      </c>
      <c r="I30" s="120">
        <v>2020</v>
      </c>
      <c r="J30" s="120">
        <v>2021</v>
      </c>
      <c r="K30" s="120">
        <v>2022</v>
      </c>
      <c r="L30" s="120">
        <v>2023</v>
      </c>
      <c r="M30" s="120">
        <v>2024</v>
      </c>
      <c r="N30" s="120">
        <v>2025</v>
      </c>
      <c r="O30" s="120">
        <v>2026</v>
      </c>
      <c r="P30" s="120">
        <v>2027</v>
      </c>
      <c r="Q30" s="120">
        <v>2028</v>
      </c>
      <c r="R30" s="120">
        <v>2029</v>
      </c>
      <c r="S30" s="120">
        <v>2030</v>
      </c>
      <c r="T30" s="120">
        <v>2031</v>
      </c>
      <c r="U30" s="120">
        <v>2032</v>
      </c>
    </row>
    <row r="31" spans="1:21" s="117" customFormat="1" ht="12.75" x14ac:dyDescent="0.2">
      <c r="B31" s="119"/>
      <c r="C31" s="119"/>
      <c r="D31" s="121" t="s">
        <v>136</v>
      </c>
      <c r="E31" s="122">
        <f>C25</f>
        <v>178.93474631793916</v>
      </c>
      <c r="F31" s="122">
        <f>F25</f>
        <v>1203.1157043711028</v>
      </c>
      <c r="G31" s="122">
        <f t="shared" ref="G31:U31" si="7">G25</f>
        <v>2804.2029915430003</v>
      </c>
      <c r="H31" s="122">
        <f t="shared" si="7"/>
        <v>4193.1909790409309</v>
      </c>
      <c r="I31" s="122">
        <f t="shared" si="7"/>
        <v>5379.0245462914627</v>
      </c>
      <c r="J31" s="122">
        <f t="shared" si="7"/>
        <v>4872.4982505191874</v>
      </c>
      <c r="K31" s="122">
        <f t="shared" si="7"/>
        <v>4459.361853404469</v>
      </c>
      <c r="L31" s="122">
        <f t="shared" si="7"/>
        <v>3795.8032559035173</v>
      </c>
      <c r="M31" s="122">
        <f t="shared" si="7"/>
        <v>2858.5877084291806</v>
      </c>
      <c r="N31" s="122">
        <f t="shared" si="7"/>
        <v>2925.4016498946576</v>
      </c>
      <c r="O31" s="122">
        <f t="shared" si="7"/>
        <v>1988.6391811795947</v>
      </c>
      <c r="P31" s="122">
        <f t="shared" si="7"/>
        <v>2054.6612993625786</v>
      </c>
      <c r="Q31" s="122">
        <f t="shared" si="7"/>
        <v>2122.929623057762</v>
      </c>
      <c r="R31" s="122">
        <f t="shared" si="7"/>
        <v>2193.5223179808627</v>
      </c>
      <c r="S31" s="122">
        <f t="shared" si="7"/>
        <v>2698.2386608264815</v>
      </c>
      <c r="T31" s="122">
        <f t="shared" si="7"/>
        <v>5408.5462018254511</v>
      </c>
      <c r="U31" s="122">
        <f t="shared" si="7"/>
        <v>5370.4311584822444</v>
      </c>
    </row>
    <row r="32" spans="1:21" s="117" customFormat="1" ht="12.75" x14ac:dyDescent="0.2">
      <c r="B32" s="119"/>
      <c r="C32" s="119"/>
      <c r="D32" s="166" t="s">
        <v>177</v>
      </c>
      <c r="E32" s="122">
        <f t="shared" ref="E32:P32" si="8">SUM(E38,E36,E40)</f>
        <v>0</v>
      </c>
      <c r="F32" s="122">
        <f>'5.9 (2)'!D13</f>
        <v>5262.3981130284701</v>
      </c>
      <c r="G32" s="122">
        <f>SUM(G38,G36,G40)</f>
        <v>11216.811966172001</v>
      </c>
      <c r="H32" s="122">
        <f>SUM(H38,H36,H40)</f>
        <v>16772.763916163723</v>
      </c>
      <c r="I32" s="122">
        <f t="shared" si="8"/>
        <v>21516.098185165851</v>
      </c>
      <c r="J32" s="122">
        <f t="shared" si="8"/>
        <v>19489.99300207675</v>
      </c>
      <c r="K32" s="122">
        <f>SUM(K38,K36,K40)</f>
        <v>17837.447413617876</v>
      </c>
      <c r="L32" s="122">
        <f>SUM(L38,L36,L40)</f>
        <v>15183.213023614069</v>
      </c>
      <c r="M32" s="122">
        <f>SUM(M38,M36,M40)</f>
        <v>11434.350833716722</v>
      </c>
      <c r="N32" s="122">
        <f>SUM(N38,N36,N40)</f>
        <v>11701.60659957863</v>
      </c>
      <c r="O32" s="122">
        <f>SUM(O38,O36,O40)</f>
        <v>7954.556724718379</v>
      </c>
      <c r="P32" s="122">
        <f t="shared" si="8"/>
        <v>8218.6451974503143</v>
      </c>
      <c r="Q32" s="122">
        <f>SUM(Q38,Q36,Q40)</f>
        <v>8491.718492231048</v>
      </c>
      <c r="R32" s="122">
        <f>SUM(R38,R36,R40)</f>
        <v>8774.0892719234507</v>
      </c>
      <c r="S32" s="122">
        <f>SUM(S38,S36,S40)</f>
        <v>10792.954643305926</v>
      </c>
      <c r="T32" s="122">
        <f>SUM(T38,T36,T40)</f>
        <v>21634.184807301805</v>
      </c>
      <c r="U32" s="122">
        <f>SUM(U38,U36,U40)</f>
        <v>21481.724633928978</v>
      </c>
    </row>
    <row r="33" spans="2:21" s="117" customFormat="1" ht="12.75" x14ac:dyDescent="0.2">
      <c r="B33" s="119"/>
      <c r="C33" s="119"/>
      <c r="D33" s="166" t="s">
        <v>178</v>
      </c>
      <c r="E33" s="124"/>
    </row>
    <row r="34" spans="2:21" s="117" customFormat="1" ht="12.75" x14ac:dyDescent="0.2">
      <c r="B34" s="119"/>
      <c r="C34" s="119"/>
      <c r="D34" s="166" t="s">
        <v>179</v>
      </c>
      <c r="E34" s="125"/>
      <c r="F34" s="126"/>
      <c r="G34" s="126">
        <f>G18</f>
        <v>429.87024109627839</v>
      </c>
      <c r="H34" s="126">
        <f t="shared" ref="H34:U34" si="9">H18</f>
        <v>447.06505074012955</v>
      </c>
      <c r="I34" s="126">
        <f t="shared" si="9"/>
        <v>464.94765276973476</v>
      </c>
      <c r="J34" s="126">
        <f t="shared" si="9"/>
        <v>483.54555888052414</v>
      </c>
      <c r="K34" s="126">
        <f t="shared" si="9"/>
        <v>502.88738123574512</v>
      </c>
      <c r="L34" s="126">
        <f t="shared" si="9"/>
        <v>523.00287648517497</v>
      </c>
      <c r="M34" s="126">
        <f t="shared" si="9"/>
        <v>543.92299154458203</v>
      </c>
      <c r="N34" s="126">
        <f t="shared" si="9"/>
        <v>565.67991120636532</v>
      </c>
      <c r="O34" s="126">
        <f t="shared" si="9"/>
        <v>588.30710765461993</v>
      </c>
      <c r="P34" s="126">
        <f>P18</f>
        <v>611.83939196080473</v>
      </c>
      <c r="Q34" s="126">
        <f t="shared" si="9"/>
        <v>636.31296763923694</v>
      </c>
      <c r="R34" s="126">
        <f t="shared" si="9"/>
        <v>661.76548634480639</v>
      </c>
      <c r="S34" s="126">
        <f t="shared" si="9"/>
        <v>688.23610579859871</v>
      </c>
      <c r="T34" s="126">
        <f t="shared" si="9"/>
        <v>715.76555003054273</v>
      </c>
      <c r="U34" s="126">
        <f t="shared" si="9"/>
        <v>744.39617203176442</v>
      </c>
    </row>
    <row r="35" spans="2:21" s="117" customFormat="1" ht="12.75" x14ac:dyDescent="0.2">
      <c r="B35" s="119"/>
      <c r="C35" s="119"/>
      <c r="D35" s="166"/>
    </row>
    <row r="36" spans="2:21" s="117" customFormat="1" ht="12.75" x14ac:dyDescent="0.2">
      <c r="B36" s="127"/>
      <c r="C36" s="127"/>
      <c r="D36" s="128" t="s">
        <v>180</v>
      </c>
      <c r="F36" s="124"/>
      <c r="G36" s="124">
        <f>'[13]Финансовый план'!F17-6000</f>
        <v>5222.9822411864407</v>
      </c>
      <c r="H36" s="124">
        <f>'[13]Финансовый план'!G17-1000</f>
        <v>10439.353004854478</v>
      </c>
      <c r="I36" s="124">
        <f>'[13]Финансовый план'!H17+3000</f>
        <v>14973.593936187403</v>
      </c>
      <c r="J36" s="124">
        <f>'[13]Финансовый план'!I17+2000</f>
        <v>12731.318818137592</v>
      </c>
      <c r="K36" s="124">
        <f>'[13]Финансовый план'!J17+2000</f>
        <v>10855.28173276682</v>
      </c>
      <c r="L36" s="124">
        <f>'[13]Финансовый план'!K17</f>
        <v>7969.9806483911161</v>
      </c>
      <c r="M36" s="124">
        <f>'[13]Финансовый план'!L17</f>
        <v>3982.2139468509959</v>
      </c>
      <c r="N36" s="124">
        <f>'[13]Финансовый план'!M17</f>
        <v>4002.4554546833388</v>
      </c>
      <c r="O36" s="124">
        <f>'[13]Финансовый план'!N17</f>
        <v>0</v>
      </c>
      <c r="P36" s="124">
        <f>'[13]Финансовый план'!O17</f>
        <v>0</v>
      </c>
      <c r="Q36" s="124">
        <f>'[13]Финансовый план'!P17</f>
        <v>0</v>
      </c>
      <c r="R36" s="124">
        <f>'[13]Финансовый план'!Q17</f>
        <v>0</v>
      </c>
      <c r="S36" s="124">
        <f>'[13]Финансовый план'!R17</f>
        <v>1726.873320609564</v>
      </c>
      <c r="T36" s="124">
        <f>'[13]Финансовый план'!S17</f>
        <v>12266.154849287977</v>
      </c>
      <c r="U36" s="124">
        <f>'[13]Финансовый план'!T17</f>
        <v>11801.442196356944</v>
      </c>
    </row>
    <row r="37" spans="2:21" s="117" customFormat="1" ht="12.75" x14ac:dyDescent="0.2">
      <c r="B37" s="127"/>
      <c r="C37" s="127"/>
      <c r="D37" s="128" t="s">
        <v>181</v>
      </c>
      <c r="G37" s="124">
        <f>'[13]Финансовый план'!F16</f>
        <v>3469.3753200000001</v>
      </c>
      <c r="H37" s="124">
        <f>'[13]Финансовый план'!G16</f>
        <v>4866.640312445521</v>
      </c>
      <c r="I37" s="124">
        <f>'[13]Финансовый план'!H16</f>
        <v>5577.2642486356654</v>
      </c>
      <c r="J37" s="124">
        <f>'[13]Финансовый план'!I16</f>
        <v>6772.1075184367264</v>
      </c>
      <c r="K37" s="124">
        <f>'[13]Финансовый план'!J16</f>
        <v>7960.9183188106581</v>
      </c>
      <c r="L37" s="124">
        <f>'[13]Финансовый план'!K16</f>
        <v>9823.7881123582338</v>
      </c>
      <c r="M37" s="124">
        <f>'[13]Финансовый план'!L16</f>
        <v>11935.962312594835</v>
      </c>
      <c r="N37" s="124">
        <f>'[13]Финансовый план'!M16</f>
        <v>13589.377388371231</v>
      </c>
      <c r="O37" s="124">
        <f>'[13]Финансовый план'!N16</f>
        <v>15099.502456267015</v>
      </c>
      <c r="P37" s="124">
        <f>'[13]Финансовый план'!O16</f>
        <v>15899.893747731454</v>
      </c>
      <c r="Q37" s="124">
        <f>'[13]Финансовый план'!P16</f>
        <v>17309.786744369201</v>
      </c>
      <c r="R37" s="124">
        <f>'[13]Финансовый план'!Q16</f>
        <v>15421.551507689555</v>
      </c>
      <c r="S37" s="124">
        <f>'[13]Финансовый план'!R16</f>
        <v>17710.648594049668</v>
      </c>
      <c r="T37" s="124">
        <f>'[13]Финансовый план'!S16</f>
        <v>16973.317894741871</v>
      </c>
      <c r="U37" s="124">
        <f>'[13]Финансовый план'!T16</f>
        <v>19253.106483188549</v>
      </c>
    </row>
    <row r="38" spans="2:21" s="117" customFormat="1" ht="12.75" x14ac:dyDescent="0.2">
      <c r="B38" s="127"/>
      <c r="C38" s="127"/>
      <c r="D38" s="128" t="s">
        <v>182</v>
      </c>
      <c r="F38" s="129">
        <v>0</v>
      </c>
      <c r="G38" s="135">
        <f>G20</f>
        <v>738.9</v>
      </c>
      <c r="H38" s="135">
        <f t="shared" ref="H38:U38" si="10">H20</f>
        <v>768.45600000000002</v>
      </c>
      <c r="I38" s="135">
        <f t="shared" si="10"/>
        <v>799.19424000000004</v>
      </c>
      <c r="J38" s="135">
        <f t="shared" si="10"/>
        <v>831.16200960000003</v>
      </c>
      <c r="K38" s="135">
        <f t="shared" si="10"/>
        <v>864.40848998400008</v>
      </c>
      <c r="L38" s="135">
        <f t="shared" si="10"/>
        <v>898.98482958336012</v>
      </c>
      <c r="M38" s="135">
        <f t="shared" si="10"/>
        <v>934.94422276669457</v>
      </c>
      <c r="N38" s="135">
        <f t="shared" si="10"/>
        <v>972.34199167736233</v>
      </c>
      <c r="O38" s="135">
        <f t="shared" si="10"/>
        <v>1011.2356713444568</v>
      </c>
      <c r="P38" s="135">
        <f t="shared" si="10"/>
        <v>1051.6850981982352</v>
      </c>
      <c r="Q38" s="135">
        <f t="shared" si="10"/>
        <v>1093.7525021261647</v>
      </c>
      <c r="R38" s="135">
        <f t="shared" si="10"/>
        <v>1137.5026022112113</v>
      </c>
      <c r="S38" s="135">
        <f t="shared" si="10"/>
        <v>1183.0027062996598</v>
      </c>
      <c r="T38" s="135">
        <f t="shared" si="10"/>
        <v>1230.3228145516464</v>
      </c>
      <c r="U38" s="135">
        <f t="shared" si="10"/>
        <v>1279.5357271337123</v>
      </c>
    </row>
    <row r="39" spans="2:21" s="117" customFormat="1" ht="12.75" x14ac:dyDescent="0.2">
      <c r="B39" s="166"/>
      <c r="C39" s="166"/>
      <c r="D39" s="119"/>
    </row>
    <row r="40" spans="2:21" s="117" customFormat="1" ht="12.75" x14ac:dyDescent="0.2">
      <c r="B40" s="119"/>
      <c r="C40" s="119"/>
      <c r="D40" s="130" t="s">
        <v>183</v>
      </c>
      <c r="E40" s="131"/>
      <c r="F40" s="131">
        <f>'5.9 (2)'!D13</f>
        <v>5262.3981130284701</v>
      </c>
      <c r="G40" s="131">
        <f>('5.2 (2)'!F16+'5.3 (2)'!G24+'5.9 (2)'!E12-'5.3 (2)'!G21-'5.4 (2)'!G10-'5.4 (2)'!G14)*0.05</f>
        <v>5254.9297249855608</v>
      </c>
      <c r="H40" s="131">
        <f>('5.2 (2)'!G16+'5.3 (2)'!H24+'5.9 (2)'!F12-'5.3 (2)'!H21-'5.4 (2)'!H10-'5.4 (2)'!H14)*0.05</f>
        <v>5564.9549113092453</v>
      </c>
      <c r="I40" s="131">
        <f>('5.2 (2)'!H16+'5.3 (2)'!I24+'5.9 (2)'!G12-'5.3 (2)'!I21-'5.4 (2)'!I10-'5.4 (2)'!I14)*0.05</f>
        <v>5743.3100089784493</v>
      </c>
      <c r="J40" s="131">
        <f>('5.2 (2)'!I16+'5.3 (2)'!J24+'5.9 (2)'!H12-'5.3 (2)'!J21-'5.4 (2)'!J10-'5.4 (2)'!J14)*0.05</f>
        <v>5927.5121743391555</v>
      </c>
      <c r="K40" s="131">
        <f>('5.2 (2)'!J16+'5.3 (2)'!K24+'5.9 (2)'!I12-'5.3 (2)'!K21-'5.4 (2)'!K10-'5.4 (2)'!K14)*0.05</f>
        <v>6117.7571908670543</v>
      </c>
      <c r="L40" s="131">
        <f>('5.2 (2)'!K16+'5.3 (2)'!L24+'5.9 (2)'!J12-'5.3 (2)'!L21-'5.4 (2)'!L10-'5.4 (2)'!L14)*0.05</f>
        <v>6314.2475456395941</v>
      </c>
      <c r="M40" s="131">
        <f>('5.2 (2)'!L16+'5.3 (2)'!M24+'5.9 (2)'!K12-'5.3 (2)'!M21-'5.4 (2)'!M10-'5.4 (2)'!M14)*0.05</f>
        <v>6517.1926640990323</v>
      </c>
      <c r="N40" s="131">
        <f>('5.2 (2)'!M16+'5.3 (2)'!N24+'5.9 (2)'!L12-'5.3 (2)'!N21-'5.4 (2)'!N10-'5.4 (2)'!N14)*0.05</f>
        <v>6726.8091532179305</v>
      </c>
      <c r="O40" s="131">
        <f>('5.2 (2)'!N16+'5.3 (2)'!O24+'5.9 (2)'!M12-'5.3 (2)'!O21-'5.4 (2)'!O10-'5.4 (2)'!O14)*0.05</f>
        <v>6943.321053373922</v>
      </c>
      <c r="P40" s="131">
        <f>('5.2 (2)'!O16+'5.3 (2)'!P24+'5.9 (2)'!N12-'5.3 (2)'!P21-'5.4 (2)'!P10-'5.4 (2)'!P14)*0.05</f>
        <v>7166.9600992520782</v>
      </c>
      <c r="Q40" s="131">
        <f>('5.2 (2)'!P16+'5.3 (2)'!Q24+'5.9 (2)'!O12-'5.3 (2)'!Q21-'5.4 (2)'!Q10-'5.4 (2)'!Q14)*0.05</f>
        <v>7397.9659901048835</v>
      </c>
      <c r="R40" s="131">
        <f>('5.2 (2)'!Q16+'5.3 (2)'!R24+'5.9 (2)'!P12-'5.3 (2)'!R21-'5.4 (2)'!R10-'5.4 (2)'!R14)*0.05</f>
        <v>7636.5866697122392</v>
      </c>
      <c r="S40" s="131">
        <f>('5.2 (2)'!R16+'5.3 (2)'!S24+'5.9 (2)'!Q12-'5.3 (2)'!S21-'5.4 (2)'!S10-'5.4 (2)'!S14)*0.05</f>
        <v>7883.0786163967023</v>
      </c>
      <c r="T40" s="131">
        <f>('5.2 (2)'!S16+'5.3 (2)'!T24+'5.9 (2)'!R12-'5.3 (2)'!T21-'5.4 (2)'!T10-'5.4 (2)'!T14)*0.05</f>
        <v>8137.7071434621803</v>
      </c>
      <c r="U40" s="131">
        <f>('5.2 (2)'!T16+'5.3 (2)'!U24+'5.9 (2)'!S12-'5.3 (2)'!U21-'5.4 (2)'!U10-'5.4 (2)'!U14)*0.05</f>
        <v>8400.7467104383213</v>
      </c>
    </row>
    <row r="41" spans="2:21" s="117" customFormat="1" ht="12.75" x14ac:dyDescent="0.2">
      <c r="B41" s="119"/>
      <c r="C41" s="119"/>
      <c r="D41" s="119" t="s">
        <v>184</v>
      </c>
      <c r="E41" s="132">
        <f t="shared" ref="E41" si="11">E32-E40</f>
        <v>0</v>
      </c>
      <c r="F41" s="132">
        <f>F32-F40</f>
        <v>0</v>
      </c>
      <c r="G41" s="132">
        <f>G32-G40</f>
        <v>5961.8822411864403</v>
      </c>
      <c r="H41" s="132">
        <f t="shared" ref="H41:U41" si="12">H32-H40</f>
        <v>11207.809004854478</v>
      </c>
      <c r="I41" s="132">
        <f t="shared" si="12"/>
        <v>15772.788176187401</v>
      </c>
      <c r="J41" s="132">
        <f t="shared" si="12"/>
        <v>13562.480827737594</v>
      </c>
      <c r="K41" s="132">
        <f t="shared" si="12"/>
        <v>11719.690222750822</v>
      </c>
      <c r="L41" s="132">
        <f t="shared" si="12"/>
        <v>8868.9654779744742</v>
      </c>
      <c r="M41" s="132">
        <f t="shared" si="12"/>
        <v>4917.15816961769</v>
      </c>
      <c r="N41" s="132">
        <f t="shared" si="12"/>
        <v>4974.7974463606997</v>
      </c>
      <c r="O41" s="132">
        <f>O32-O40</f>
        <v>1011.2356713444569</v>
      </c>
      <c r="P41" s="132">
        <f t="shared" si="12"/>
        <v>1051.6850981982361</v>
      </c>
      <c r="Q41" s="132">
        <f t="shared" si="12"/>
        <v>1093.7525021261645</v>
      </c>
      <c r="R41" s="132">
        <f t="shared" si="12"/>
        <v>1137.5026022112115</v>
      </c>
      <c r="S41" s="132">
        <f t="shared" si="12"/>
        <v>2909.8760269092236</v>
      </c>
      <c r="T41" s="132">
        <f t="shared" si="12"/>
        <v>13496.477663839625</v>
      </c>
      <c r="U41" s="132">
        <f t="shared" si="12"/>
        <v>13080.977923490656</v>
      </c>
    </row>
    <row r="42" spans="2:21" s="117" customFormat="1" ht="12.75" x14ac:dyDescent="0.2">
      <c r="B42" s="119"/>
      <c r="C42" s="205" t="s">
        <v>185</v>
      </c>
      <c r="D42" s="205"/>
      <c r="E42" s="119"/>
      <c r="F42" s="136">
        <f>('5.2 (2)'!E16+'5.3 (2)'!F24+'5.4 (2)'!F15)*0.07</f>
        <v>13987.966714540984</v>
      </c>
      <c r="G42" s="136">
        <f>('5.2 (2)'!F16+'5.3 (2)'!G24+'5.4 (2)'!G15)*0.07</f>
        <v>14619.582051106645</v>
      </c>
      <c r="H42" s="136">
        <f>('5.2 (2)'!G16+'5.3 (2)'!H24+'5.4 (2)'!H15)*0.07</f>
        <v>15432.218827980065</v>
      </c>
      <c r="I42" s="136">
        <f>('5.2 (2)'!H16+'5.3 (2)'!I24+'5.4 (2)'!I15)*0.07</f>
        <v>16045.106576895716</v>
      </c>
      <c r="J42" s="136">
        <f>('5.2 (2)'!I16+'5.3 (2)'!J24+'5.4 (2)'!J15)*0.07</f>
        <v>16713.534608209731</v>
      </c>
      <c r="K42" s="136">
        <f>('5.2 (2)'!J16+'5.3 (2)'!K24+'5.4 (2)'!K15)*0.07</f>
        <v>17404.037363689415</v>
      </c>
      <c r="L42" s="136">
        <f>('5.2 (2)'!K16+'5.3 (2)'!L24+'5.4 (2)'!L15)*0.07</f>
        <v>18165.107520802761</v>
      </c>
      <c r="M42" s="136">
        <f>('5.2 (2)'!L16+'5.3 (2)'!M24+'5.4 (2)'!M15)*0.07</f>
        <v>18967.934135476971</v>
      </c>
      <c r="N42" s="136">
        <f>('5.2 (2)'!M16+'5.3 (2)'!N24+'5.4 (2)'!N15)*0.07</f>
        <v>19763.911691754649</v>
      </c>
      <c r="O42" s="136">
        <f>('5.2 (2)'!N16+'5.3 (2)'!O24+'5.4 (2)'!O15)*0.07</f>
        <v>20576.120525562361</v>
      </c>
      <c r="P42" s="136">
        <f>('5.2 (2)'!O16+'5.3 (2)'!P24+'5.4 (2)'!P15)*0.07</f>
        <v>21365.947212163039</v>
      </c>
      <c r="Q42" s="136">
        <f>('5.2 (2)'!P16+'5.3 (2)'!Q24+'5.4 (2)'!Q15)*0.07</f>
        <v>22226.817655432049</v>
      </c>
      <c r="R42" s="136">
        <f>('5.2 (2)'!Q16+'5.3 (2)'!R24+'5.4 (2)'!R15)*0.07</f>
        <v>22886.320668510289</v>
      </c>
      <c r="S42" s="136">
        <f>('5.2 (2)'!R16+'5.3 (2)'!S24+'5.4 (2)'!S15)*0.07</f>
        <v>23868.906666010338</v>
      </c>
      <c r="T42" s="136">
        <f>('5.2 (2)'!S16+'5.3 (2)'!T24+'5.4 (2)'!T15)*0.07</f>
        <v>24671.527734515428</v>
      </c>
      <c r="U42" s="136">
        <f>('5.2 (2)'!T16+'5.3 (2)'!U24+'5.4 (2)'!U15)*0.07</f>
        <v>25718.496510175624</v>
      </c>
    </row>
    <row r="43" spans="2:21" s="117" customFormat="1" ht="12.75" x14ac:dyDescent="0.2">
      <c r="B43" s="119"/>
      <c r="C43" s="119"/>
      <c r="D43" s="119" t="s">
        <v>186</v>
      </c>
      <c r="E43" s="119"/>
      <c r="F43" s="133">
        <f>F41/('5.9'!D21-'5.3'!F40)</f>
        <v>0</v>
      </c>
      <c r="G43" s="133">
        <f>G41/('5.9'!E21-'5.3'!G40)</f>
        <v>2.317614998869998E-2</v>
      </c>
      <c r="H43" s="133">
        <f>H41/('5.9'!F21-'5.3'!H40)</f>
        <v>4.2089393261546135E-2</v>
      </c>
      <c r="I43" s="133">
        <f>I41/('5.9'!G21-'5.3'!I40)</f>
        <v>5.7250038166897756E-2</v>
      </c>
      <c r="J43" s="133">
        <f>J41/('5.9'!H21-'5.3'!J40)</f>
        <v>4.7277737022013655E-2</v>
      </c>
      <c r="K43" s="133">
        <f>K41/('5.9'!I21-'5.3'!K40)</f>
        <v>3.9258312897262948E-2</v>
      </c>
      <c r="L43" s="133">
        <f>L41/('5.9'!J21-'5.3'!L40)</f>
        <v>2.8502613108952784E-2</v>
      </c>
      <c r="M43" s="133">
        <f>M41/('5.9'!K21-'5.3'!M40)</f>
        <v>1.5159864918895148E-2</v>
      </c>
      <c r="N43" s="133">
        <f>N41/('5.9'!L21-'5.3'!N40)</f>
        <v>1.4734076849430107E-2</v>
      </c>
      <c r="O43" s="133">
        <v>5.0000000000000001E-3</v>
      </c>
      <c r="P43" s="133">
        <v>5.0000000000000001E-3</v>
      </c>
      <c r="Q43" s="133">
        <v>5.0000000000000001E-3</v>
      </c>
      <c r="R43" s="133">
        <v>5.0000000000000001E-3</v>
      </c>
      <c r="S43" s="133">
        <f>S41/('5.9'!Q21-'5.3'!S40)</f>
        <v>7.1013016871751952E-3</v>
      </c>
      <c r="T43" s="133">
        <f>T41/('5.9'!R21-'5.3'!T40)</f>
        <v>3.1943080776818199E-2</v>
      </c>
      <c r="U43" s="133">
        <f>U41/('5.9'!S21-'5.3'!U40)</f>
        <v>2.9966310787105398E-2</v>
      </c>
    </row>
    <row r="45" spans="2:21" x14ac:dyDescent="0.25">
      <c r="F45" s="44">
        <f>SUM(G45:U45)</f>
        <v>180244.27118644063</v>
      </c>
      <c r="G45" s="44">
        <v>12016.284745762712</v>
      </c>
      <c r="H45" s="44">
        <v>12016.284745762712</v>
      </c>
      <c r="I45" s="44">
        <v>12016.284745762712</v>
      </c>
      <c r="J45" s="44">
        <v>12016.284745762712</v>
      </c>
      <c r="K45" s="44">
        <v>12016.284745762712</v>
      </c>
      <c r="L45" s="44">
        <v>12016.284745762712</v>
      </c>
      <c r="M45" s="44">
        <v>12016.284745762712</v>
      </c>
      <c r="N45" s="44">
        <v>12016.284745762712</v>
      </c>
      <c r="O45" s="44">
        <v>12016.284745762712</v>
      </c>
      <c r="P45" s="44">
        <v>12016.284745762712</v>
      </c>
      <c r="Q45" s="44">
        <v>12016.284745762712</v>
      </c>
      <c r="R45" s="44">
        <v>12016.284745762712</v>
      </c>
      <c r="S45" s="44">
        <v>12016.284745762712</v>
      </c>
      <c r="T45" s="44">
        <v>12016.284745762712</v>
      </c>
      <c r="U45" s="44">
        <v>12016.284745762712</v>
      </c>
    </row>
  </sheetData>
  <mergeCells count="1">
    <mergeCell ref="C42:D4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I22"/>
  <sheetViews>
    <sheetView zoomScale="80" zoomScaleNormal="8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N35" sqref="N35"/>
    </sheetView>
  </sheetViews>
  <sheetFormatPr defaultRowHeight="15" x14ac:dyDescent="0.25"/>
  <cols>
    <col min="1" max="1" width="4.140625" style="9" customWidth="1"/>
    <col min="2" max="2" width="23" style="9" customWidth="1"/>
    <col min="3" max="3" width="15.85546875" style="9" hidden="1" customWidth="1"/>
    <col min="4" max="4" width="15" style="9" hidden="1" customWidth="1"/>
    <col min="5" max="5" width="15" style="9" customWidth="1"/>
    <col min="6" max="7" width="14" style="9" customWidth="1"/>
    <col min="8" max="8" width="14.28515625" style="9" customWidth="1"/>
    <col min="9" max="21" width="14" style="9" customWidth="1"/>
    <col min="22" max="16384" width="9.140625" style="9"/>
  </cols>
  <sheetData>
    <row r="1" spans="1:21" x14ac:dyDescent="0.25">
      <c r="A1" s="9" t="str">
        <f>'[6]5.3'!A1</f>
        <v>Теплоснабжающая (теплосетевая) организация: АО "ЮЭСК"</v>
      </c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x14ac:dyDescent="0.25">
      <c r="A2" s="9" t="str">
        <f>'[6]5.3'!A2</f>
        <v>Базовый период/Период регулирования:2016/2017г.г.</v>
      </c>
    </row>
    <row r="4" spans="1:21" ht="35.25" customHeight="1" x14ac:dyDescent="0.3">
      <c r="A4" s="206" t="s">
        <v>141</v>
      </c>
      <c r="B4" s="206"/>
      <c r="C4" s="206"/>
      <c r="D4" s="206"/>
      <c r="E4" s="206"/>
      <c r="F4" s="206"/>
      <c r="G4" s="206"/>
    </row>
    <row r="6" spans="1:21" x14ac:dyDescent="0.25">
      <c r="B6" s="11" t="str">
        <f>'5.3 (2)'!A6</f>
        <v>Тигильский ЭУ</v>
      </c>
    </row>
    <row r="7" spans="1:21" s="110" customFormat="1" x14ac:dyDescent="0.25">
      <c r="A7" s="207" t="s">
        <v>142</v>
      </c>
      <c r="B7" s="209" t="s">
        <v>1</v>
      </c>
      <c r="C7" s="211">
        <v>2016</v>
      </c>
      <c r="D7" s="212"/>
      <c r="E7" s="47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</row>
    <row r="8" spans="1:21" ht="90" x14ac:dyDescent="0.25">
      <c r="A8" s="208"/>
      <c r="B8" s="210"/>
      <c r="C8" s="109" t="s">
        <v>143</v>
      </c>
      <c r="D8" s="109" t="s">
        <v>144</v>
      </c>
      <c r="E8" s="48" t="s">
        <v>145</v>
      </c>
      <c r="F8" s="48" t="s">
        <v>146</v>
      </c>
      <c r="G8" s="48">
        <v>2018</v>
      </c>
      <c r="H8" s="48">
        <v>2019</v>
      </c>
      <c r="I8" s="48">
        <v>2020</v>
      </c>
      <c r="J8" s="48">
        <v>2021</v>
      </c>
      <c r="K8" s="48">
        <v>2022</v>
      </c>
      <c r="L8" s="48">
        <v>2023</v>
      </c>
      <c r="M8" s="48">
        <v>2024</v>
      </c>
      <c r="N8" s="48">
        <v>2025</v>
      </c>
      <c r="O8" s="48">
        <v>2026</v>
      </c>
      <c r="P8" s="48">
        <v>2027</v>
      </c>
      <c r="Q8" s="48">
        <v>2028</v>
      </c>
      <c r="R8" s="48">
        <v>2029</v>
      </c>
      <c r="S8" s="48">
        <v>2030</v>
      </c>
      <c r="T8" s="48">
        <v>2031</v>
      </c>
      <c r="U8" s="48">
        <v>2032</v>
      </c>
    </row>
    <row r="9" spans="1:21" s="110" customFormat="1" x14ac:dyDescent="0.25">
      <c r="A9" s="14">
        <v>1</v>
      </c>
      <c r="B9" s="14">
        <v>2</v>
      </c>
      <c r="C9" s="15">
        <v>3</v>
      </c>
      <c r="D9" s="14">
        <v>4</v>
      </c>
      <c r="E9" s="14"/>
      <c r="F9" s="15">
        <v>6</v>
      </c>
      <c r="G9" s="14">
        <v>8</v>
      </c>
      <c r="H9" s="14">
        <v>8</v>
      </c>
      <c r="I9" s="14">
        <v>8</v>
      </c>
      <c r="J9" s="14">
        <v>8</v>
      </c>
      <c r="K9" s="14">
        <v>8</v>
      </c>
      <c r="L9" s="14">
        <v>8</v>
      </c>
      <c r="M9" s="14">
        <v>8</v>
      </c>
      <c r="N9" s="14">
        <v>8</v>
      </c>
      <c r="O9" s="14">
        <v>8</v>
      </c>
      <c r="P9" s="14">
        <v>8</v>
      </c>
      <c r="Q9" s="14">
        <v>8</v>
      </c>
      <c r="R9" s="14">
        <v>8</v>
      </c>
      <c r="S9" s="14">
        <v>8</v>
      </c>
      <c r="T9" s="14">
        <v>8</v>
      </c>
      <c r="U9" s="14">
        <v>8</v>
      </c>
    </row>
    <row r="10" spans="1:21" x14ac:dyDescent="0.25">
      <c r="A10" s="49" t="s">
        <v>75</v>
      </c>
      <c r="B10" s="50" t="s">
        <v>147</v>
      </c>
      <c r="C10" s="18"/>
      <c r="D10" s="39">
        <f>E10</f>
        <v>90908.322389144567</v>
      </c>
      <c r="E10" s="39">
        <f>'[9]4.5'!$O$11</f>
        <v>90908.322389144567</v>
      </c>
      <c r="F10" s="39">
        <f>'[9]4.5'!$O$27</f>
        <v>94314.646002468595</v>
      </c>
      <c r="G10" s="23">
        <f>F10*1.04</f>
        <v>98087.231842567344</v>
      </c>
      <c r="H10" s="23">
        <f>G10*1.04</f>
        <v>102010.72111627004</v>
      </c>
      <c r="I10" s="23">
        <f t="shared" ref="I10:U10" si="0">H10*1.043</f>
        <v>106397.18212426965</v>
      </c>
      <c r="J10" s="23">
        <f t="shared" si="0"/>
        <v>110972.26095561324</v>
      </c>
      <c r="K10" s="23">
        <f t="shared" si="0"/>
        <v>115744.0681767046</v>
      </c>
      <c r="L10" s="23">
        <f t="shared" si="0"/>
        <v>120721.0631083029</v>
      </c>
      <c r="M10" s="23">
        <f t="shared" si="0"/>
        <v>125912.06882195991</v>
      </c>
      <c r="N10" s="23">
        <f t="shared" si="0"/>
        <v>131326.28778130419</v>
      </c>
      <c r="O10" s="23">
        <f t="shared" si="0"/>
        <v>136973.31815590026</v>
      </c>
      <c r="P10" s="23">
        <f t="shared" si="0"/>
        <v>142863.17083660397</v>
      </c>
      <c r="Q10" s="23">
        <f t="shared" si="0"/>
        <v>149006.28718257791</v>
      </c>
      <c r="R10" s="23">
        <f t="shared" si="0"/>
        <v>155413.55753142876</v>
      </c>
      <c r="S10" s="23">
        <f t="shared" si="0"/>
        <v>162096.34050528018</v>
      </c>
      <c r="T10" s="23">
        <f t="shared" si="0"/>
        <v>169066.48314700721</v>
      </c>
      <c r="U10" s="23">
        <f t="shared" si="0"/>
        <v>176336.34192232852</v>
      </c>
    </row>
    <row r="11" spans="1:21" ht="30" x14ac:dyDescent="0.25">
      <c r="A11" s="49" t="s">
        <v>77</v>
      </c>
      <c r="B11" s="17" t="s">
        <v>148</v>
      </c>
      <c r="C11" s="18"/>
      <c r="D11" s="39">
        <f>E11</f>
        <v>5032.9870876206351</v>
      </c>
      <c r="E11" s="39">
        <f>'ДПР Тигиль'!D9*'ДПР Тигиль'!D18+2.24</f>
        <v>5032.9870876206351</v>
      </c>
      <c r="F11" s="39">
        <f>'ДПР Тигиль'!E9*'ДПР Тигиль'!E18</f>
        <v>3406.5175468778766</v>
      </c>
      <c r="G11" s="39">
        <f>'ДПР Тигиль'!F9*'ДПР Тигиль'!F18</f>
        <v>3325.2011123913044</v>
      </c>
      <c r="H11" s="39">
        <f>'ДПР Тигиль'!G9*'ДПР Тигиль'!G18</f>
        <v>3458.2091568869564</v>
      </c>
      <c r="I11" s="39">
        <f>'ДПР Тигиль'!H9*'ДПР Тигиль'!H18</f>
        <v>3596.5375231624348</v>
      </c>
      <c r="J11" s="39">
        <f>'ДПР Тигиль'!I9*'ДПР Тигиль'!I18</f>
        <v>3740.3990240889325</v>
      </c>
      <c r="K11" s="39">
        <f>'ДПР Тигиль'!J9*'ДПР Тигиль'!J18</f>
        <v>3890.0149850524904</v>
      </c>
      <c r="L11" s="39">
        <f>'ДПР Тигиль'!K9*'ДПР Тигиль'!K18</f>
        <v>4045.6155844545897</v>
      </c>
      <c r="M11" s="39">
        <f>'ДПР Тигиль'!L9*'ДПР Тигиль'!L18</f>
        <v>4207.4402078327739</v>
      </c>
      <c r="N11" s="39">
        <f>'ДПР Тигиль'!M9*'ДПР Тигиль'!M18</f>
        <v>4375.7378161460847</v>
      </c>
      <c r="O11" s="39">
        <f>'ДПР Тигиль'!N9*'ДПР Тигиль'!N18</f>
        <v>4550.7673287919288</v>
      </c>
      <c r="P11" s="39">
        <f>'ДПР Тигиль'!O9*'ДПР Тигиль'!O18</f>
        <v>4732.7980219436058</v>
      </c>
      <c r="Q11" s="39">
        <f>'ДПР Тигиль'!P9*'ДПР Тигиль'!P18</f>
        <v>4922.1099428213502</v>
      </c>
      <c r="R11" s="39">
        <f>'ДПР Тигиль'!Q9*'ДПР Тигиль'!Q18</f>
        <v>5118.9943405342046</v>
      </c>
      <c r="S11" s="39">
        <f>'ДПР Тигиль'!R9*'ДПР Тигиль'!R18</f>
        <v>5323.754114155573</v>
      </c>
      <c r="T11" s="39">
        <f>'ДПР Тигиль'!S9*'ДПР Тигиль'!S18</f>
        <v>5536.7042787217961</v>
      </c>
      <c r="U11" s="39">
        <f>'ДПР Тигиль'!T9*'ДПР Тигиль'!T18</f>
        <v>5758.1724498706672</v>
      </c>
    </row>
    <row r="12" spans="1:21" ht="30" x14ac:dyDescent="0.25">
      <c r="A12" s="49" t="s">
        <v>79</v>
      </c>
      <c r="B12" s="17" t="s">
        <v>149</v>
      </c>
      <c r="C12" s="18"/>
      <c r="D12" s="39"/>
      <c r="E12" s="18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ht="30" x14ac:dyDescent="0.25">
      <c r="A13" s="49" t="s">
        <v>87</v>
      </c>
      <c r="B13" s="17" t="s">
        <v>150</v>
      </c>
      <c r="C13" s="18"/>
      <c r="D13" s="39">
        <f>E13</f>
        <v>2717.0820051413366</v>
      </c>
      <c r="E13" s="39">
        <f>'5.4'!E13/ДПР!D11*'ДПР Тигиль'!D11</f>
        <v>2717.0820051413366</v>
      </c>
      <c r="F13" s="39">
        <f>'5.4'!F13/ДПР!E5*'ДПР Тигиль'!E5</f>
        <v>2310.3188084854678</v>
      </c>
      <c r="G13" s="39">
        <f>'ДПР Тигиль'!F11*'ДПР Тигиль'!F19</f>
        <v>3686.4475967151134</v>
      </c>
      <c r="H13" s="39">
        <f>'ДПР Тигиль'!G11*'ДПР Тигиль'!G19</f>
        <v>3833.9055005837181</v>
      </c>
      <c r="I13" s="39">
        <f>'ДПР Тигиль'!H11*'ДПР Тигиль'!H19</f>
        <v>3987.2617206070668</v>
      </c>
      <c r="J13" s="39">
        <f>'ДПР Тигиль'!I11*'ДПР Тигиль'!I19</f>
        <v>4146.7521894313495</v>
      </c>
      <c r="K13" s="39">
        <f>'ДПР Тигиль'!J11*'ДПР Тигиль'!J19</f>
        <v>4312.6222770086042</v>
      </c>
      <c r="L13" s="39">
        <f>'ДПР Тигиль'!K11*'ДПР Тигиль'!K19</f>
        <v>4485.1271680889486</v>
      </c>
      <c r="M13" s="39">
        <f>'ДПР Тигиль'!L11*'ДПР Тигиль'!L19</f>
        <v>4664.5322548125059</v>
      </c>
      <c r="N13" s="39">
        <f>'ДПР Тигиль'!M11*'ДПР Тигиль'!M19</f>
        <v>4851.1135450050069</v>
      </c>
      <c r="O13" s="39">
        <f>'ДПР Тигиль'!N11*'ДПР Тигиль'!N19</f>
        <v>5045.1580868052069</v>
      </c>
      <c r="P13" s="39">
        <f>'ДПР Тигиль'!O11*'ДПР Тигиль'!O19</f>
        <v>5246.9644102774155</v>
      </c>
      <c r="Q13" s="39">
        <f>'ДПР Тигиль'!P11*'ДПР Тигиль'!P19</f>
        <v>5456.8429866885126</v>
      </c>
      <c r="R13" s="39">
        <f>'ДПР Тигиль'!Q11*'ДПР Тигиль'!Q19</f>
        <v>5675.1167061560527</v>
      </c>
      <c r="S13" s="39">
        <f>'ДПР Тигиль'!R11*'ДПР Тигиль'!R19</f>
        <v>5902.1213744022962</v>
      </c>
      <c r="T13" s="39">
        <f>'ДПР Тигиль'!S11*'ДПР Тигиль'!S19</f>
        <v>6138.2062293783883</v>
      </c>
      <c r="U13" s="39">
        <f>'ДПР Тигиль'!T11*'ДПР Тигиль'!T19</f>
        <v>6383.7344785535242</v>
      </c>
    </row>
    <row r="14" spans="1:21" ht="30" x14ac:dyDescent="0.25">
      <c r="A14" s="49" t="s">
        <v>89</v>
      </c>
      <c r="B14" s="17" t="s">
        <v>151</v>
      </c>
      <c r="C14" s="18"/>
      <c r="D14" s="39">
        <f>E14</f>
        <v>2089.6827416009901</v>
      </c>
      <c r="E14" s="39">
        <f>'5.4'!E14/ДПР!D5*'ДПР Тигиль'!D5</f>
        <v>2089.6827416009901</v>
      </c>
      <c r="F14" s="39">
        <f>'5.4'!F14/ДПР!E5*'ДПР Тигиль'!E5</f>
        <v>2111.510092680559</v>
      </c>
      <c r="G14" s="23">
        <f t="shared" ref="G14" si="1">F14*1.04</f>
        <v>2195.9704963877812</v>
      </c>
      <c r="H14" s="23">
        <f t="shared" ref="H14" si="2">G14*1.04</f>
        <v>2283.8093162432924</v>
      </c>
      <c r="I14" s="23">
        <f t="shared" ref="I14" si="3">H14*1.04</f>
        <v>2375.1616888930243</v>
      </c>
      <c r="J14" s="23">
        <f t="shared" ref="J14" si="4">I14*1.04</f>
        <v>2470.1681564487453</v>
      </c>
      <c r="K14" s="23">
        <f t="shared" ref="K14" si="5">J14*1.04</f>
        <v>2568.9748827066951</v>
      </c>
      <c r="L14" s="23">
        <f t="shared" ref="L14" si="6">K14*1.04</f>
        <v>2671.733878014963</v>
      </c>
      <c r="M14" s="23">
        <f t="shared" ref="M14" si="7">L14*1.04</f>
        <v>2778.6032331355618</v>
      </c>
      <c r="N14" s="23">
        <f t="shared" ref="N14" si="8">M14*1.04</f>
        <v>2889.7473624609843</v>
      </c>
      <c r="O14" s="23">
        <f t="shared" ref="O14" si="9">N14*1.04</f>
        <v>3005.3372569594239</v>
      </c>
      <c r="P14" s="23">
        <f t="shared" ref="P14" si="10">O14*1.04</f>
        <v>3125.5507472378008</v>
      </c>
      <c r="Q14" s="23">
        <f t="shared" ref="Q14" si="11">P14*1.04</f>
        <v>3250.5727771273127</v>
      </c>
      <c r="R14" s="23">
        <f t="shared" ref="R14" si="12">Q14*1.04</f>
        <v>3380.5956882124055</v>
      </c>
      <c r="S14" s="23">
        <f t="shared" ref="S14" si="13">R14*1.04</f>
        <v>3515.8195157409018</v>
      </c>
      <c r="T14" s="23">
        <f t="shared" ref="T14" si="14">S14*1.04</f>
        <v>3656.4522963705381</v>
      </c>
      <c r="U14" s="23">
        <f t="shared" ref="U14" si="15">T14*1.04</f>
        <v>3802.7103882253596</v>
      </c>
    </row>
    <row r="15" spans="1:21" x14ac:dyDescent="0.25">
      <c r="A15" s="49" t="s">
        <v>152</v>
      </c>
      <c r="B15" s="51" t="s">
        <v>135</v>
      </c>
      <c r="C15" s="18"/>
      <c r="D15" s="39">
        <f>E15</f>
        <v>100748.07422350753</v>
      </c>
      <c r="E15" s="39">
        <f t="shared" ref="E15:K15" si="16">SUM(E10:E14)</f>
        <v>100748.07422350753</v>
      </c>
      <c r="F15" s="39">
        <f t="shared" si="16"/>
        <v>102142.99245051249</v>
      </c>
      <c r="G15" s="39">
        <f t="shared" si="16"/>
        <v>107294.85104806154</v>
      </c>
      <c r="H15" s="39">
        <f t="shared" si="16"/>
        <v>111586.645089984</v>
      </c>
      <c r="I15" s="39">
        <f t="shared" si="16"/>
        <v>116356.14305693218</v>
      </c>
      <c r="J15" s="39">
        <f t="shared" si="16"/>
        <v>121329.58032558228</v>
      </c>
      <c r="K15" s="39">
        <f t="shared" si="16"/>
        <v>126515.68032147239</v>
      </c>
      <c r="L15" s="39">
        <f t="shared" ref="L15:U15" si="17">SUM(L10:L14)</f>
        <v>131923.53973886141</v>
      </c>
      <c r="M15" s="39">
        <f t="shared" si="17"/>
        <v>137562.64451774076</v>
      </c>
      <c r="N15" s="39">
        <f t="shared" si="17"/>
        <v>143442.88650491624</v>
      </c>
      <c r="O15" s="39">
        <f t="shared" si="17"/>
        <v>149574.58082845682</v>
      </c>
      <c r="P15" s="39">
        <f t="shared" si="17"/>
        <v>155968.48401606278</v>
      </c>
      <c r="Q15" s="39">
        <f t="shared" si="17"/>
        <v>162635.8128892151</v>
      </c>
      <c r="R15" s="39">
        <f t="shared" si="17"/>
        <v>169588.26426633142</v>
      </c>
      <c r="S15" s="39">
        <f t="shared" si="17"/>
        <v>176838.03550957894</v>
      </c>
      <c r="T15" s="39">
        <f t="shared" si="17"/>
        <v>184397.84595147791</v>
      </c>
      <c r="U15" s="39">
        <f t="shared" si="17"/>
        <v>192280.95923897807</v>
      </c>
    </row>
    <row r="17" spans="1:139" ht="15.75" x14ac:dyDescent="0.25">
      <c r="B17" s="29"/>
      <c r="F17" s="44"/>
    </row>
    <row r="19" spans="1:139" ht="15" hidden="1" customHeight="1" x14ac:dyDescent="0.25">
      <c r="B19" s="9" t="s">
        <v>139</v>
      </c>
    </row>
    <row r="20" spans="1:139" ht="15" hidden="1" customHeight="1" x14ac:dyDescent="0.25">
      <c r="A20" s="25" t="s">
        <v>14</v>
      </c>
      <c r="B20" s="116" t="s">
        <v>140</v>
      </c>
      <c r="C20" s="116"/>
      <c r="D20" s="116"/>
      <c r="E20" s="116"/>
      <c r="F20" s="116"/>
      <c r="G20" s="116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</row>
    <row r="21" spans="1:139" ht="30" hidden="1" customHeight="1" x14ac:dyDescent="0.25">
      <c r="A21" s="25" t="s">
        <v>17</v>
      </c>
      <c r="B21" s="27" t="s">
        <v>153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</row>
    <row r="22" spans="1:139" ht="15" hidden="1" customHeight="1" x14ac:dyDescent="0.25">
      <c r="A22" s="25" t="s">
        <v>21</v>
      </c>
      <c r="B22" s="116" t="s">
        <v>154</v>
      </c>
      <c r="C22" s="116"/>
      <c r="D22" s="116"/>
      <c r="E22" s="116"/>
      <c r="F22" s="116"/>
      <c r="G22" s="116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</row>
  </sheetData>
  <mergeCells count="4">
    <mergeCell ref="A4:G4"/>
    <mergeCell ref="A7:A8"/>
    <mergeCell ref="B7:B8"/>
    <mergeCell ref="C7:D7"/>
  </mergeCells>
  <pageMargins left="0.43307086614173229" right="0.1574803149606299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</vt:i4>
      </vt:variant>
    </vt:vector>
  </HeadingPairs>
  <TitlesOfParts>
    <vt:vector size="17" baseType="lpstr">
      <vt:lpstr>ДПР</vt:lpstr>
      <vt:lpstr>5.2</vt:lpstr>
      <vt:lpstr>5.3</vt:lpstr>
      <vt:lpstr>5.4</vt:lpstr>
      <vt:lpstr>5.9</vt:lpstr>
      <vt:lpstr>ДПР Тигиль</vt:lpstr>
      <vt:lpstr>5.2 (2)</vt:lpstr>
      <vt:lpstr>5.3 (2)</vt:lpstr>
      <vt:lpstr>5.4 (2)</vt:lpstr>
      <vt:lpstr>5.9 (2)</vt:lpstr>
      <vt:lpstr>ДПР Седанка</vt:lpstr>
      <vt:lpstr>5.2 (3)</vt:lpstr>
      <vt:lpstr>5.3 (3)</vt:lpstr>
      <vt:lpstr>5.4 (3)</vt:lpstr>
      <vt:lpstr>5.9 (3)</vt:lpstr>
      <vt:lpstr>распред</vt:lpstr>
      <vt:lpstr>ДПР!Область_печати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po4</dc:creator>
  <cp:lastModifiedBy>Селезнёва Надежда Павловна</cp:lastModifiedBy>
  <cp:lastPrinted>2017-09-05T05:41:12Z</cp:lastPrinted>
  <dcterms:created xsi:type="dcterms:W3CDTF">2017-05-17T23:38:46Z</dcterms:created>
  <dcterms:modified xsi:type="dcterms:W3CDTF">2017-09-15T00:17:44Z</dcterms:modified>
</cp:coreProperties>
</file>