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500" firstSheet="1" activeTab="9"/>
  </bookViews>
  <sheets>
    <sheet name="01.12.19" sheetId="1" r:id="rId1"/>
    <sheet name="01.01.20" sheetId="2" r:id="rId2"/>
    <sheet name="01.02.20" sheetId="3" r:id="rId3"/>
    <sheet name="01.03.20" sheetId="4" r:id="rId4"/>
    <sheet name="01.04.20" sheetId="5" r:id="rId5"/>
    <sheet name="01.05.20" sheetId="6" r:id="rId6"/>
    <sheet name="01.06.20" sheetId="7" r:id="rId7"/>
    <sheet name="01.07.20" sheetId="8" r:id="rId8"/>
    <sheet name="01.08.20" sheetId="9" r:id="rId9"/>
    <sheet name="01.09.2020" sheetId="10" r:id="rId10"/>
  </sheets>
  <definedNames/>
  <calcPr fullCalcOnLoad="1"/>
</workbook>
</file>

<file path=xl/sharedStrings.xml><?xml version="1.0" encoding="utf-8"?>
<sst xmlns="http://schemas.openxmlformats.org/spreadsheetml/2006/main" count="650" uniqueCount="83">
  <si>
    <t xml:space="preserve"> Исполнение  бюджета</t>
  </si>
  <si>
    <t>Гончаровского сельского поселения Подгоренского  муниципального района</t>
  </si>
  <si>
    <t xml:space="preserve">                                                                                                                                                          рублей</t>
  </si>
  <si>
    <t>тыс. рублей</t>
  </si>
  <si>
    <t>Наименование показателя</t>
  </si>
  <si>
    <t>План на 
2019 год уточненный</t>
  </si>
  <si>
    <t>12  12 Консолидированный Исполнено</t>
  </si>
  <si>
    <t>Доходы бюджета - Всего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</si>
  <si>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</si>
  <si>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</si>
  <si>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</si>
  <si>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товарам( продукции)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</si>
  <si>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</si>
  <si>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</si>
  <si>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</si>
  <si>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</si>
  <si>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</si>
  <si>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</si>
  <si>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</si>
  <si>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</si>
  <si>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</si>
  <si>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</si>
  <si>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</si>
  <si>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</si>
  <si>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</si>
  <si>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</si>
  <si>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</si>
  <si>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</si>
  <si>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</si>
  <si>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Платежи взимаемые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</si>
  <si>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</si>
  <si>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</si>
  <si>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</si>
  <si>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</si>
  <si>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</si>
  <si>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</si>
  <si>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</si>
  <si>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</si>
  <si>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</si>
  <si>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</si>
  <si>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</si>
  <si>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</si>
  <si>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</si>
  <si>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</si>
  <si>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Межбюджетные трансферты, передаваемые бюджетам на поощрение дотижения наилучших показателей деятельности органов исполнительной власти субъектов РФ и органов местного самруправления</t>
  </si>
  <si>
    <t>Иные межбюджетные трансферты, передаваемые бюджетам сельских поселений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</si>
  <si>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</si>
  <si>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</si>
  <si>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</si>
  <si>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</si>
  <si>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</si>
  <si>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</si>
  <si>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</si>
  <si>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</si>
  <si>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</si>
  <si>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</si>
  <si>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</si>
  <si>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</si>
  <si>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</si>
  <si>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</si>
  <si>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</si>
  <si>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</si>
  <si>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На 01.12.2019</t>
  </si>
  <si>
    <t>Исполнено на 01.12.2019</t>
  </si>
  <si>
    <t>На 01.01.2020</t>
  </si>
  <si>
    <t>Исполнено на 01.01.2020</t>
  </si>
  <si>
    <t>Результат исполнения бюджета (дефицит"-". Профицит"+")</t>
  </si>
  <si>
    <t>На 01.02.2020</t>
  </si>
  <si>
    <t>План на 
2020 год уточненный</t>
  </si>
  <si>
    <t>Исполнено на 01.02.2020</t>
  </si>
  <si>
    <t>На 01.03.2020</t>
  </si>
  <si>
    <t>Исполнено на 01.03.2020</t>
  </si>
  <si>
    <t>На 01.04.2020</t>
  </si>
  <si>
    <t>Исполнено на 01.04.2020</t>
  </si>
  <si>
    <t>На 01.05.2020</t>
  </si>
  <si>
    <t>Исполнено на 01.05.2020</t>
  </si>
  <si>
    <t>На 01.06.2020</t>
  </si>
  <si>
    <t>Исполнено на 01.06.2020</t>
  </si>
  <si>
    <t>На 01.07.2020</t>
  </si>
  <si>
    <t>Исполнено на 01.07.2020</t>
  </si>
  <si>
    <t>На 01.08.2020</t>
  </si>
  <si>
    <t>Исполнено на 01.08.2020</t>
  </si>
  <si>
    <t>На 01.09.2020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</si>
</sst>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*#,##0.00"/>
    <numFmt numFmtId="165" formatCode="0.0"/>
    <numFmt numFmtId="166" formatCode="dd\.mm\.yyyy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Arial Cyr"/>
      <family val="0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8"/>
      <color indexed="8"/>
      <name val="Arial Cyr"/>
      <family val="0"/>
    </font>
    <font>
      <sz val="6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12"/>
      <color indexed="8"/>
      <name val="Times New Roman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5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9" borderId="0" applyNumberFormat="0" applyBorder="0" applyAlignment="0" applyProtection="0"/>
    <xf numFmtId="0" fontId="14" fillId="3" borderId="0" applyNumberFormat="0" applyBorder="0" applyAlignment="0" applyProtection="0"/>
    <xf numFmtId="0" fontId="9" fillId="32" borderId="0" applyNumberFormat="0" applyBorder="0" applyAlignment="0" applyProtection="0"/>
    <xf numFmtId="0" fontId="34" fillId="0" borderId="0">
      <alignment/>
      <protection/>
    </xf>
    <xf numFmtId="0" fontId="17" fillId="16" borderId="1" applyNumberFormat="0" applyAlignment="0" applyProtection="0"/>
    <xf numFmtId="0" fontId="22" fillId="33" borderId="2" applyNumberFormat="0" applyAlignment="0" applyProtection="0"/>
    <xf numFmtId="0" fontId="34" fillId="0" borderId="0">
      <alignment/>
      <protection/>
    </xf>
    <xf numFmtId="0" fontId="10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1" applyNumberFormat="0" applyAlignment="0" applyProtection="0"/>
    <xf numFmtId="0" fontId="27" fillId="0" borderId="4" applyNumberFormat="0" applyFill="0" applyAlignment="0" applyProtection="0"/>
    <xf numFmtId="0" fontId="8" fillId="35" borderId="0" applyNumberFormat="0" applyBorder="0" applyAlignment="0" applyProtection="0"/>
    <xf numFmtId="0" fontId="5" fillId="35" borderId="1" applyNumberFormat="0" applyAlignment="0" applyProtection="0"/>
    <xf numFmtId="0" fontId="16" fillId="16" borderId="5" applyNumberFormat="0" applyAlignment="0" applyProtection="0"/>
    <xf numFmtId="0" fontId="35" fillId="0" borderId="6">
      <alignment horizontal="left" wrapText="1"/>
      <protection/>
    </xf>
    <xf numFmtId="1" fontId="33" fillId="0" borderId="6">
      <alignment horizontal="left" wrapText="1" shrinkToFit="1"/>
      <protection/>
    </xf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6" borderId="0">
      <alignment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 horizontal="left"/>
      <protection/>
    </xf>
    <xf numFmtId="0" fontId="33" fillId="0" borderId="8">
      <alignment horizontal="left"/>
      <protection/>
    </xf>
    <xf numFmtId="0" fontId="33" fillId="0" borderId="9">
      <alignment horizontal="left"/>
      <protection/>
    </xf>
    <xf numFmtId="0" fontId="33" fillId="0" borderId="10">
      <alignment/>
      <protection/>
    </xf>
    <xf numFmtId="0" fontId="36" fillId="0" borderId="8">
      <alignment horizontal="center"/>
      <protection/>
    </xf>
    <xf numFmtId="0" fontId="37" fillId="0" borderId="6">
      <alignment horizontal="center" vertical="top" wrapText="1"/>
      <protection/>
    </xf>
    <xf numFmtId="0" fontId="37" fillId="0" borderId="6">
      <alignment horizontal="center" vertical="center"/>
      <protection/>
    </xf>
    <xf numFmtId="0" fontId="33" fillId="0" borderId="11">
      <alignment horizontal="left" wrapText="1"/>
      <protection/>
    </xf>
    <xf numFmtId="0" fontId="33" fillId="0" borderId="12">
      <alignment horizontal="left" wrapText="1"/>
      <protection/>
    </xf>
    <xf numFmtId="0" fontId="33" fillId="0" borderId="13">
      <alignment horizontal="left" wrapText="1"/>
      <protection/>
    </xf>
    <xf numFmtId="0" fontId="35" fillId="0" borderId="14">
      <alignment horizontal="left"/>
      <protection/>
    </xf>
    <xf numFmtId="0" fontId="35" fillId="0" borderId="0">
      <alignment horizontal="left"/>
      <protection/>
    </xf>
    <xf numFmtId="49" fontId="33" fillId="0" borderId="0">
      <alignment horizontal="left"/>
      <protection/>
    </xf>
    <xf numFmtId="0" fontId="38" fillId="0" borderId="0">
      <alignment horizontal="center"/>
      <protection/>
    </xf>
    <xf numFmtId="0" fontId="35" fillId="0" borderId="8">
      <alignment/>
      <protection/>
    </xf>
    <xf numFmtId="0" fontId="35" fillId="0" borderId="6">
      <alignment horizontal="left"/>
      <protection/>
    </xf>
    <xf numFmtId="0" fontId="35" fillId="0" borderId="10">
      <alignment/>
      <protection/>
    </xf>
    <xf numFmtId="0" fontId="13" fillId="0" borderId="0">
      <alignment/>
      <protection/>
    </xf>
    <xf numFmtId="0" fontId="33" fillId="0" borderId="8">
      <alignment horizontal="left" wrapText="1"/>
      <protection/>
    </xf>
    <xf numFmtId="0" fontId="33" fillId="0" borderId="9">
      <alignment horizontal="left" wrapText="1"/>
      <protection/>
    </xf>
    <xf numFmtId="49" fontId="33" fillId="0" borderId="15">
      <alignment horizontal="center"/>
      <protection/>
    </xf>
    <xf numFmtId="49" fontId="33" fillId="0" borderId="13">
      <alignment horizontal="center"/>
      <protection/>
    </xf>
    <xf numFmtId="49" fontId="33" fillId="0" borderId="6">
      <alignment horizontal="left"/>
      <protection/>
    </xf>
    <xf numFmtId="0" fontId="0" fillId="0" borderId="0">
      <alignment/>
      <protection/>
    </xf>
    <xf numFmtId="0" fontId="35" fillId="0" borderId="0">
      <alignment horizontal="left" wrapText="1"/>
      <protection/>
    </xf>
    <xf numFmtId="0" fontId="33" fillId="0" borderId="0">
      <alignment horizontal="center"/>
      <protection/>
    </xf>
    <xf numFmtId="0" fontId="39" fillId="0" borderId="0">
      <alignment horizontal="center"/>
      <protection/>
    </xf>
    <xf numFmtId="0" fontId="13" fillId="0" borderId="0">
      <alignment/>
      <protection/>
    </xf>
    <xf numFmtId="0" fontId="33" fillId="0" borderId="15">
      <alignment horizontal="left" wrapText="1"/>
      <protection/>
    </xf>
    <xf numFmtId="1" fontId="33" fillId="0" borderId="6">
      <alignment horizontal="left" shrinkToFit="1"/>
      <protection/>
    </xf>
    <xf numFmtId="0" fontId="33" fillId="0" borderId="8">
      <alignment horizontal="center" wrapText="1"/>
      <protection/>
    </xf>
    <xf numFmtId="0" fontId="33" fillId="0" borderId="10">
      <alignment horizontal="center"/>
      <protection/>
    </xf>
    <xf numFmtId="0" fontId="35" fillId="0" borderId="0">
      <alignment horizontal="center"/>
      <protection/>
    </xf>
    <xf numFmtId="0" fontId="0" fillId="0" borderId="8">
      <alignment horizontal="center"/>
      <protection/>
    </xf>
    <xf numFmtId="0" fontId="38" fillId="0" borderId="10">
      <alignment horizontal="center"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10">
      <alignment horizontal="left"/>
      <protection/>
    </xf>
    <xf numFmtId="49" fontId="37" fillId="0" borderId="6">
      <alignment horizontal="center" vertical="top" wrapText="1"/>
      <protection/>
    </xf>
    <xf numFmtId="49" fontId="37" fillId="0" borderId="6">
      <alignment horizontal="center" vertical="center"/>
      <protection/>
    </xf>
    <xf numFmtId="4" fontId="33" fillId="0" borderId="15">
      <alignment horizontal="right" shrinkToFit="1"/>
      <protection/>
    </xf>
    <xf numFmtId="4" fontId="33" fillId="0" borderId="13">
      <alignment horizontal="right" shrinkToFit="1"/>
      <protection/>
    </xf>
    <xf numFmtId="4" fontId="33" fillId="0" borderId="6">
      <alignment horizontal="right" shrinkToFit="1"/>
      <protection/>
    </xf>
    <xf numFmtId="0" fontId="33" fillId="0" borderId="0">
      <alignment horizontal="center" wrapText="1"/>
      <protection/>
    </xf>
    <xf numFmtId="0" fontId="41" fillId="0" borderId="0">
      <alignment horizontal="left"/>
      <protection/>
    </xf>
    <xf numFmtId="0" fontId="41" fillId="0" borderId="10">
      <alignment horizontal="left"/>
      <protection/>
    </xf>
    <xf numFmtId="0" fontId="33" fillId="0" borderId="8">
      <alignment horizontal="center"/>
      <protection/>
    </xf>
    <xf numFmtId="49" fontId="33" fillId="0" borderId="0">
      <alignment/>
      <protection/>
    </xf>
    <xf numFmtId="49" fontId="33" fillId="0" borderId="10">
      <alignment/>
      <protection/>
    </xf>
    <xf numFmtId="2" fontId="33" fillId="0" borderId="6">
      <alignment/>
      <protection/>
    </xf>
    <xf numFmtId="0" fontId="33" fillId="0" borderId="14">
      <alignment/>
      <protection/>
    </xf>
    <xf numFmtId="49" fontId="35" fillId="0" borderId="0">
      <alignment/>
      <protection/>
    </xf>
    <xf numFmtId="0" fontId="0" fillId="0" borderId="8">
      <alignment horizontal="left"/>
      <protection/>
    </xf>
    <xf numFmtId="0" fontId="42" fillId="0" borderId="10">
      <alignment horizontal="center"/>
      <protection/>
    </xf>
    <xf numFmtId="49" fontId="33" fillId="0" borderId="0">
      <alignment horizontal="center"/>
      <protection/>
    </xf>
    <xf numFmtId="166" fontId="33" fillId="0" borderId="0">
      <alignment horizontal="center"/>
      <protection/>
    </xf>
    <xf numFmtId="49" fontId="33" fillId="0" borderId="0">
      <alignment horizontal="center" vertical="center"/>
      <protection/>
    </xf>
    <xf numFmtId="4" fontId="33" fillId="0" borderId="13">
      <alignment horizontal="right" wrapText="1"/>
      <protection/>
    </xf>
    <xf numFmtId="0" fontId="37" fillId="0" borderId="6">
      <alignment horizontal="center"/>
      <protection/>
    </xf>
    <xf numFmtId="0" fontId="35" fillId="0" borderId="13">
      <alignment/>
      <protection/>
    </xf>
    <xf numFmtId="49" fontId="35" fillId="0" borderId="14">
      <alignment/>
      <protection/>
    </xf>
    <xf numFmtId="0" fontId="35" fillId="0" borderId="8">
      <alignment horizontal="center" wrapText="1"/>
      <protection/>
    </xf>
    <xf numFmtId="0" fontId="42" fillId="0" borderId="10">
      <alignment/>
      <protection/>
    </xf>
    <xf numFmtId="0" fontId="43" fillId="0" borderId="0">
      <alignment horizontal="right"/>
      <protection/>
    </xf>
    <xf numFmtId="0" fontId="43" fillId="0" borderId="10">
      <alignment horizontal="right"/>
      <protection/>
    </xf>
    <xf numFmtId="0" fontId="35" fillId="0" borderId="6">
      <alignment/>
      <protection/>
    </xf>
    <xf numFmtId="0" fontId="35" fillId="0" borderId="14">
      <alignment/>
      <protection/>
    </xf>
    <xf numFmtId="0" fontId="42" fillId="0" borderId="10">
      <alignment horizontal="left"/>
      <protection/>
    </xf>
    <xf numFmtId="0" fontId="35" fillId="0" borderId="16">
      <alignment/>
      <protection/>
    </xf>
    <xf numFmtId="49" fontId="43" fillId="0" borderId="0">
      <alignment/>
      <protection/>
    </xf>
    <xf numFmtId="0" fontId="37" fillId="0" borderId="8">
      <alignment horizontal="left" wrapText="1"/>
      <protection/>
    </xf>
    <xf numFmtId="49" fontId="43" fillId="0" borderId="10">
      <alignment/>
      <protection/>
    </xf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13" borderId="1" applyNumberFormat="0" applyAlignment="0" applyProtection="0"/>
    <xf numFmtId="0" fontId="16" fillId="40" borderId="5" applyNumberFormat="0" applyAlignment="0" applyProtection="0"/>
    <xf numFmtId="0" fontId="17" fillId="4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41" borderId="2" applyNumberFormat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5" borderId="21" applyNumberFormat="0" applyAlignment="0" applyProtection="0"/>
    <xf numFmtId="9" fontId="1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10" borderId="0" applyNumberFormat="0" applyBorder="0" applyAlignment="0" applyProtection="0"/>
  </cellStyleXfs>
  <cellXfs count="47">
    <xf numFmtId="0" fontId="0" fillId="0" borderId="0" xfId="0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1" fillId="0" borderId="22" xfId="0" applyFont="1" applyBorder="1" applyAlignment="1">
      <alignment horizontal="center" vertical="top" wrapText="1"/>
    </xf>
    <xf numFmtId="4" fontId="31" fillId="0" borderId="23" xfId="0" applyNumberFormat="1" applyFont="1" applyFill="1" applyBorder="1" applyAlignment="1">
      <alignment horizontal="center" vertical="top" wrapText="1"/>
    </xf>
    <xf numFmtId="4" fontId="31" fillId="0" borderId="24" xfId="0" applyNumberFormat="1" applyFont="1" applyFill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42" borderId="26" xfId="0" applyFont="1" applyFill="1" applyBorder="1" applyAlignment="1">
      <alignment horizontal="center" wrapText="1"/>
    </xf>
    <xf numFmtId="4" fontId="31" fillId="42" borderId="13" xfId="0" applyNumberFormat="1" applyFont="1" applyFill="1" applyBorder="1" applyAlignment="1">
      <alignment horizontal="center" wrapText="1"/>
    </xf>
    <xf numFmtId="4" fontId="31" fillId="42" borderId="27" xfId="0" applyNumberFormat="1" applyFont="1" applyFill="1" applyBorder="1" applyAlignment="1">
      <alignment horizontal="center" wrapText="1"/>
    </xf>
    <xf numFmtId="164" fontId="30" fillId="0" borderId="25" xfId="0" applyNumberFormat="1" applyFont="1" applyBorder="1" applyAlignment="1">
      <alignment horizontal="right" wrapText="1"/>
    </xf>
    <xf numFmtId="0" fontId="30" fillId="0" borderId="28" xfId="0" applyFont="1" applyBorder="1" applyAlignment="1">
      <alignment horizontal="left" wrapText="1"/>
    </xf>
    <xf numFmtId="4" fontId="30" fillId="0" borderId="6" xfId="0" applyNumberFormat="1" applyFont="1" applyFill="1" applyBorder="1" applyAlignment="1">
      <alignment horizontal="center" wrapText="1"/>
    </xf>
    <xf numFmtId="4" fontId="30" fillId="0" borderId="29" xfId="0" applyNumberFormat="1" applyFont="1" applyFill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165" fontId="30" fillId="0" borderId="25" xfId="0" applyNumberFormat="1" applyFont="1" applyBorder="1" applyAlignment="1">
      <alignment horizontal="center" wrapText="1"/>
    </xf>
    <xf numFmtId="0" fontId="31" fillId="42" borderId="28" xfId="0" applyFont="1" applyFill="1" applyBorder="1" applyAlignment="1">
      <alignment horizontal="center"/>
    </xf>
    <xf numFmtId="4" fontId="31" fillId="42" borderId="6" xfId="0" applyNumberFormat="1" applyFont="1" applyFill="1" applyBorder="1" applyAlignment="1">
      <alignment horizontal="center"/>
    </xf>
    <xf numFmtId="4" fontId="31" fillId="42" borderId="29" xfId="0" applyNumberFormat="1" applyFont="1" applyFill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8" xfId="0" applyFont="1" applyBorder="1" applyAlignment="1">
      <alignment/>
    </xf>
    <xf numFmtId="4" fontId="30" fillId="0" borderId="6" xfId="0" applyNumberFormat="1" applyFont="1" applyFill="1" applyBorder="1" applyAlignment="1">
      <alignment horizontal="center"/>
    </xf>
    <xf numFmtId="4" fontId="30" fillId="0" borderId="29" xfId="0" applyNumberFormat="1" applyFont="1" applyFill="1" applyBorder="1" applyAlignment="1">
      <alignment horizontal="center"/>
    </xf>
    <xf numFmtId="0" fontId="30" fillId="0" borderId="28" xfId="0" applyFont="1" applyBorder="1" applyAlignment="1">
      <alignment wrapText="1"/>
    </xf>
    <xf numFmtId="0" fontId="31" fillId="0" borderId="30" xfId="0" applyFont="1" applyBorder="1" applyAlignment="1">
      <alignment wrapText="1"/>
    </xf>
    <xf numFmtId="4" fontId="31" fillId="0" borderId="31" xfId="0" applyNumberFormat="1" applyFont="1" applyFill="1" applyBorder="1" applyAlignment="1">
      <alignment horizontal="center"/>
    </xf>
    <xf numFmtId="4" fontId="31" fillId="0" borderId="32" xfId="0" applyNumberFormat="1" applyFont="1" applyFill="1" applyBorder="1" applyAlignment="1">
      <alignment horizontal="center"/>
    </xf>
    <xf numFmtId="0" fontId="31" fillId="0" borderId="33" xfId="0" applyFont="1" applyBorder="1" applyAlignment="1">
      <alignment horizontal="center" vertical="top" wrapText="1"/>
    </xf>
    <xf numFmtId="4" fontId="31" fillId="0" borderId="34" xfId="0" applyNumberFormat="1" applyFont="1" applyFill="1" applyBorder="1" applyAlignment="1">
      <alignment horizontal="center" vertical="top" wrapText="1"/>
    </xf>
    <xf numFmtId="4" fontId="31" fillId="0" borderId="35" xfId="0" applyNumberFormat="1" applyFont="1" applyFill="1" applyBorder="1" applyAlignment="1">
      <alignment horizontal="center" vertical="top" wrapText="1"/>
    </xf>
    <xf numFmtId="0" fontId="31" fillId="42" borderId="36" xfId="0" applyFont="1" applyFill="1" applyBorder="1" applyAlignment="1">
      <alignment horizontal="center" wrapText="1"/>
    </xf>
    <xf numFmtId="4" fontId="31" fillId="42" borderId="37" xfId="0" applyNumberFormat="1" applyFont="1" applyFill="1" applyBorder="1" applyAlignment="1">
      <alignment horizontal="center" wrapText="1"/>
    </xf>
    <xf numFmtId="0" fontId="30" fillId="0" borderId="38" xfId="0" applyFont="1" applyBorder="1" applyAlignment="1">
      <alignment horizontal="left" wrapText="1"/>
    </xf>
    <xf numFmtId="4" fontId="30" fillId="0" borderId="39" xfId="0" applyNumberFormat="1" applyFont="1" applyFill="1" applyBorder="1" applyAlignment="1">
      <alignment horizontal="center" wrapText="1"/>
    </xf>
    <xf numFmtId="0" fontId="31" fillId="42" borderId="38" xfId="0" applyFont="1" applyFill="1" applyBorder="1" applyAlignment="1">
      <alignment horizontal="center"/>
    </xf>
    <xf numFmtId="4" fontId="31" fillId="42" borderId="39" xfId="0" applyNumberFormat="1" applyFont="1" applyFill="1" applyBorder="1" applyAlignment="1">
      <alignment horizontal="center"/>
    </xf>
    <xf numFmtId="0" fontId="30" fillId="0" borderId="38" xfId="0" applyFont="1" applyBorder="1" applyAlignment="1">
      <alignment/>
    </xf>
    <xf numFmtId="4" fontId="30" fillId="0" borderId="39" xfId="0" applyNumberFormat="1" applyFont="1" applyFill="1" applyBorder="1" applyAlignment="1">
      <alignment horizontal="center"/>
    </xf>
    <xf numFmtId="0" fontId="30" fillId="0" borderId="38" xfId="0" applyFont="1" applyBorder="1" applyAlignment="1">
      <alignment wrapText="1"/>
    </xf>
    <xf numFmtId="0" fontId="31" fillId="0" borderId="40" xfId="0" applyFont="1" applyBorder="1" applyAlignment="1">
      <alignment wrapText="1"/>
    </xf>
    <xf numFmtId="4" fontId="31" fillId="0" borderId="41" xfId="0" applyNumberFormat="1" applyFont="1" applyFill="1" applyBorder="1" applyAlignment="1">
      <alignment horizontal="center"/>
    </xf>
    <xf numFmtId="4" fontId="31" fillId="0" borderId="42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0" xfId="0" applyFont="1" applyBorder="1" applyAlignment="1">
      <alignment horizontal="right"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rror" xfId="66"/>
    <cellStyle name="Explanatory Text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st82" xfId="80"/>
    <cellStyle name="st83" xfId="81"/>
    <cellStyle name="Status" xfId="82"/>
    <cellStyle name="style0" xfId="83"/>
    <cellStyle name="td" xfId="84"/>
    <cellStyle name="Text" xfId="85"/>
    <cellStyle name="Title" xfId="86"/>
    <cellStyle name="Total" xfId="87"/>
    <cellStyle name="tr" xfId="88"/>
    <cellStyle name="Warning" xfId="89"/>
    <cellStyle name="Warning Text" xfId="90"/>
    <cellStyle name="xl21" xfId="91"/>
    <cellStyle name="xl22" xfId="92"/>
    <cellStyle name="xl23" xfId="93"/>
    <cellStyle name="xl24" xfId="94"/>
    <cellStyle name="xl25" xfId="95"/>
    <cellStyle name="xl26" xfId="96"/>
    <cellStyle name="xl27" xfId="97"/>
    <cellStyle name="xl28" xfId="98"/>
    <cellStyle name="xl29" xfId="99"/>
    <cellStyle name="xl30" xfId="100"/>
    <cellStyle name="xl31" xfId="101"/>
    <cellStyle name="xl32" xfId="102"/>
    <cellStyle name="xl33" xfId="103"/>
    <cellStyle name="xl34" xfId="104"/>
    <cellStyle name="xl35" xfId="105"/>
    <cellStyle name="xl36" xfId="106"/>
    <cellStyle name="xl37" xfId="107"/>
    <cellStyle name="xl38" xfId="108"/>
    <cellStyle name="xl39" xfId="109"/>
    <cellStyle name="xl40" xfId="110"/>
    <cellStyle name="xl41" xfId="111"/>
    <cellStyle name="xl42" xfId="112"/>
    <cellStyle name="xl43" xfId="113"/>
    <cellStyle name="xl44" xfId="114"/>
    <cellStyle name="xl45" xfId="115"/>
    <cellStyle name="xl46" xfId="116"/>
    <cellStyle name="xl47" xfId="117"/>
    <cellStyle name="xl48" xfId="118"/>
    <cellStyle name="xl49" xfId="119"/>
    <cellStyle name="xl50" xfId="120"/>
    <cellStyle name="xl51" xfId="121"/>
    <cellStyle name="xl52" xfId="122"/>
    <cellStyle name="xl53" xfId="123"/>
    <cellStyle name="xl54" xfId="124"/>
    <cellStyle name="xl55" xfId="125"/>
    <cellStyle name="xl56" xfId="126"/>
    <cellStyle name="xl57" xfId="127"/>
    <cellStyle name="xl58" xfId="128"/>
    <cellStyle name="xl59" xfId="129"/>
    <cellStyle name="xl60" xfId="130"/>
    <cellStyle name="xl61" xfId="131"/>
    <cellStyle name="xl62" xfId="132"/>
    <cellStyle name="xl63" xfId="133"/>
    <cellStyle name="xl64" xfId="134"/>
    <cellStyle name="xl65" xfId="135"/>
    <cellStyle name="xl66" xfId="136"/>
    <cellStyle name="xl67" xfId="137"/>
    <cellStyle name="xl68" xfId="138"/>
    <cellStyle name="xl69" xfId="139"/>
    <cellStyle name="xl70" xfId="140"/>
    <cellStyle name="xl71" xfId="141"/>
    <cellStyle name="xl72" xfId="142"/>
    <cellStyle name="xl73" xfId="143"/>
    <cellStyle name="xl74" xfId="144"/>
    <cellStyle name="xl75" xfId="145"/>
    <cellStyle name="xl76" xfId="146"/>
    <cellStyle name="xl77" xfId="147"/>
    <cellStyle name="xl78" xfId="148"/>
    <cellStyle name="xl79" xfId="149"/>
    <cellStyle name="xl80" xfId="150"/>
    <cellStyle name="xl81" xfId="151"/>
    <cellStyle name="xl82" xfId="152"/>
    <cellStyle name="xl83" xfId="153"/>
    <cellStyle name="xl84" xfId="154"/>
    <cellStyle name="xl85" xfId="155"/>
    <cellStyle name="xl86" xfId="156"/>
    <cellStyle name="xl87" xfId="157"/>
    <cellStyle name="xl88" xfId="158"/>
    <cellStyle name="xl89" xfId="159"/>
    <cellStyle name="xl90" xfId="160"/>
    <cellStyle name="xl91" xfId="161"/>
    <cellStyle name="xl92" xfId="162"/>
    <cellStyle name="xl93" xfId="163"/>
    <cellStyle name="xl94" xfId="164"/>
    <cellStyle name="xl95" xfId="165"/>
    <cellStyle name="xl96" xfId="166"/>
    <cellStyle name="xl97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E62" sqref="E62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7.2812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62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5</v>
      </c>
      <c r="C5" s="7" t="s">
        <v>63</v>
      </c>
      <c r="D5" s="8" t="s">
        <v>6</v>
      </c>
    </row>
    <row r="6" spans="1:4" ht="18.75" customHeight="1">
      <c r="A6" s="9" t="s">
        <v>7</v>
      </c>
      <c r="B6" s="10">
        <f>B7+B31</f>
        <v>4786447.01</v>
      </c>
      <c r="C6" s="11">
        <f>C7+C31</f>
        <v>4565199.359999999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811300</v>
      </c>
      <c r="C7" s="14">
        <f>C8+C9+C10+C12+C13+C14+C15+C16+C17+C18+C19+C20+C21+C22+C23+C24+C25+C26+C27+C29+C30+C11</f>
        <v>900264.94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35300</v>
      </c>
      <c r="C9" s="15">
        <v>33750.6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26707.53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775561.75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8000</v>
      </c>
      <c r="C18" s="15">
        <v>13500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37127.96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>
        <v>7000</v>
      </c>
      <c r="D29" s="12">
        <f>ROUND(4264172.16,2)</f>
        <v>4264172.16</v>
      </c>
    </row>
    <row r="30" spans="1:4" ht="15.75" customHeight="1">
      <c r="A30" s="13" t="s">
        <v>31</v>
      </c>
      <c r="B30" s="14"/>
      <c r="C30" s="15">
        <v>6617.1</v>
      </c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3975147.01</v>
      </c>
      <c r="C31" s="15">
        <f>C32+C45+C46</f>
        <v>3664934.42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3955147.01</v>
      </c>
      <c r="C32" s="14">
        <f>C33+C34+C35+C36+C37+C38+C39+C41+C44+C42+C43+C40</f>
        <v>3639934.42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2405000</v>
      </c>
      <c r="C33" s="15">
        <v>2204580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78800</v>
      </c>
      <c r="C35" s="15">
        <v>78800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1471347.01</v>
      </c>
      <c r="C44" s="15">
        <v>1356554.42</v>
      </c>
      <c r="D44" s="12"/>
    </row>
    <row r="45" spans="1:4" ht="18.75" customHeight="1">
      <c r="A45" s="13" t="s">
        <v>46</v>
      </c>
      <c r="B45" s="14">
        <v>20000</v>
      </c>
      <c r="C45" s="15">
        <v>25000</v>
      </c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5037453.84</v>
      </c>
      <c r="C47" s="20">
        <f>SUM(C49:C60)</f>
        <v>4384892.26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1877251</v>
      </c>
      <c r="C49" s="24">
        <v>1682069.23</v>
      </c>
      <c r="D49" s="21"/>
    </row>
    <row r="50" spans="1:4" ht="15.75" customHeight="1">
      <c r="A50" s="22" t="s">
        <v>51</v>
      </c>
      <c r="B50" s="23">
        <v>78800</v>
      </c>
      <c r="C50" s="24">
        <v>72237.01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1448570.5</v>
      </c>
      <c r="C52" s="24">
        <v>1249960.65</v>
      </c>
      <c r="D52" s="21"/>
    </row>
    <row r="53" spans="1:4" ht="15" customHeight="1">
      <c r="A53" s="25" t="s">
        <v>54</v>
      </c>
      <c r="B53" s="23">
        <v>292532.34</v>
      </c>
      <c r="C53" s="24">
        <v>263947.08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1275000</v>
      </c>
      <c r="C56" s="24">
        <v>1058000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64300</v>
      </c>
      <c r="C58" s="24">
        <v>58678.29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-251006.83000000007</v>
      </c>
      <c r="C61" s="28">
        <f>C6-C47</f>
        <v>180307.09999999963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7">
      <selection activeCell="C56" sqref="C56"/>
    </sheetView>
  </sheetViews>
  <sheetFormatPr defaultColWidth="9.140625" defaultRowHeight="12.75"/>
  <cols>
    <col min="1" max="1" width="82.28125" style="0" customWidth="1"/>
    <col min="2" max="2" width="13.7109375" style="0" customWidth="1"/>
    <col min="3" max="3" width="13.28125" style="0" customWidth="1"/>
    <col min="4" max="4" width="8.8515625" style="0" hidden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3.5">
      <c r="A3" s="44" t="s">
        <v>82</v>
      </c>
      <c r="B3" s="44"/>
      <c r="C3" s="44"/>
      <c r="D3" s="3"/>
    </row>
    <row r="4" spans="1:4" ht="27.75" thickBot="1">
      <c r="A4" s="46" t="s">
        <v>2</v>
      </c>
      <c r="B4" s="46"/>
      <c r="C4" s="46"/>
      <c r="D4" s="4" t="s">
        <v>3</v>
      </c>
    </row>
    <row r="5" spans="1:4" ht="83.25" thickBot="1">
      <c r="A5" s="29" t="s">
        <v>4</v>
      </c>
      <c r="B5" s="30" t="s">
        <v>68</v>
      </c>
      <c r="C5" s="31" t="s">
        <v>81</v>
      </c>
      <c r="D5" s="8" t="s">
        <v>6</v>
      </c>
    </row>
    <row r="6" spans="1:4" ht="13.5">
      <c r="A6" s="32" t="s">
        <v>7</v>
      </c>
      <c r="B6" s="10">
        <f>B7+B31</f>
        <v>5223070.24</v>
      </c>
      <c r="C6" s="33">
        <f>C7+C31</f>
        <v>3044907.8099999996</v>
      </c>
      <c r="D6" s="12">
        <f>ROUND(742030526.57,2)</f>
        <v>742030526.57</v>
      </c>
    </row>
    <row r="7" spans="1:4" ht="13.5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238418.32</v>
      </c>
      <c r="D7" s="12">
        <f>ROUND(483984227.91,2)</f>
        <v>483984227.91</v>
      </c>
    </row>
    <row r="8" spans="1:4" ht="13.5">
      <c r="A8" s="34" t="s">
        <v>9</v>
      </c>
      <c r="B8" s="14"/>
      <c r="C8" s="35"/>
      <c r="D8" s="12">
        <f>ROUND(32351875.61,2)</f>
        <v>32351875.61</v>
      </c>
    </row>
    <row r="9" spans="1:4" ht="13.5">
      <c r="A9" s="34" t="s">
        <v>10</v>
      </c>
      <c r="B9" s="14">
        <v>37800</v>
      </c>
      <c r="C9" s="35">
        <v>22136.85</v>
      </c>
      <c r="D9" s="12">
        <f>ROUND(160073377.83,2)</f>
        <v>160073377.83</v>
      </c>
    </row>
    <row r="10" spans="1:4" ht="13.5">
      <c r="A10" s="34" t="s">
        <v>11</v>
      </c>
      <c r="B10" s="14"/>
      <c r="C10" s="35"/>
      <c r="D10" s="12">
        <f>ROUND(9128061.09,2)</f>
        <v>9128061.09</v>
      </c>
    </row>
    <row r="11" spans="1:4" ht="13.5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3.5">
      <c r="A13" s="34" t="s">
        <v>14</v>
      </c>
      <c r="B13" s="14"/>
      <c r="C13" s="35"/>
      <c r="D13" s="12">
        <f>ROUND(7416703.85,2)</f>
        <v>7416703.85</v>
      </c>
    </row>
    <row r="14" spans="1:4" ht="13.5">
      <c r="A14" s="34" t="s">
        <v>15</v>
      </c>
      <c r="B14" s="14">
        <v>40000</v>
      </c>
      <c r="C14" s="35">
        <v>2381.35</v>
      </c>
      <c r="D14" s="12">
        <f>ROUND(1302741.98,2)</f>
        <v>1302741.98</v>
      </c>
    </row>
    <row r="15" spans="1:4" ht="13.5">
      <c r="A15" s="34" t="s">
        <v>16</v>
      </c>
      <c r="B15" s="14"/>
      <c r="C15" s="35"/>
      <c r="D15" s="12">
        <f>ROUND(51296166.34,2)</f>
        <v>51296166.34</v>
      </c>
    </row>
    <row r="16" spans="1:4" ht="13.5">
      <c r="A16" s="34" t="s">
        <v>17</v>
      </c>
      <c r="B16" s="14">
        <v>675000</v>
      </c>
      <c r="C16" s="35">
        <v>188028.12</v>
      </c>
      <c r="D16" s="12">
        <f>ROUND(71468760.61,2)</f>
        <v>71468760.61</v>
      </c>
    </row>
    <row r="17" spans="1:4" ht="13.5">
      <c r="A17" s="34" t="s">
        <v>18</v>
      </c>
      <c r="B17" s="14"/>
      <c r="C17" s="35"/>
      <c r="D17" s="12">
        <f>ROUND(533554.49,2)</f>
        <v>533554.49</v>
      </c>
    </row>
    <row r="18" spans="1:4" ht="13.5">
      <c r="A18" s="34" t="s">
        <v>19</v>
      </c>
      <c r="B18" s="14">
        <v>9000</v>
      </c>
      <c r="C18" s="35">
        <v>4000</v>
      </c>
      <c r="D18" s="12">
        <f>ROUND(16621985.17,2)</f>
        <v>16621985.17</v>
      </c>
    </row>
    <row r="19" spans="1:4" ht="27">
      <c r="A19" s="34" t="s">
        <v>20</v>
      </c>
      <c r="B19" s="14"/>
      <c r="C19" s="35"/>
      <c r="D19" s="12">
        <f>ROUND(73980.32,2)</f>
        <v>73980.32</v>
      </c>
    </row>
    <row r="20" spans="1:4" ht="27">
      <c r="A20" s="34" t="s">
        <v>21</v>
      </c>
      <c r="B20" s="14"/>
      <c r="C20" s="35"/>
      <c r="D20" s="12">
        <f>ROUND(653,2)</f>
        <v>653</v>
      </c>
    </row>
    <row r="21" spans="1:4" ht="54.75">
      <c r="A21" s="34" t="s">
        <v>22</v>
      </c>
      <c r="B21" s="14">
        <v>53000</v>
      </c>
      <c r="C21" s="35">
        <v>21872</v>
      </c>
      <c r="D21" s="12">
        <f>ROUND(18414160.9,2)</f>
        <v>18414160.9</v>
      </c>
    </row>
    <row r="22" spans="1:4" ht="13.5">
      <c r="A22" s="34" t="s">
        <v>23</v>
      </c>
      <c r="B22" s="14"/>
      <c r="C22" s="35"/>
      <c r="D22" s="12">
        <f>ROUND(84639,2)</f>
        <v>84639</v>
      </c>
    </row>
    <row r="23" spans="1:4" ht="54.75">
      <c r="A23" s="34" t="s">
        <v>24</v>
      </c>
      <c r="B23" s="14"/>
      <c r="C23" s="35"/>
      <c r="D23" s="12">
        <f>ROUND(8801103.59,2)</f>
        <v>8801103.59</v>
      </c>
    </row>
    <row r="24" spans="1:4" ht="13.5">
      <c r="A24" s="34" t="s">
        <v>25</v>
      </c>
      <c r="B24" s="14"/>
      <c r="C24" s="35"/>
      <c r="D24" s="12">
        <f>ROUND(4370607.57,2)</f>
        <v>4370607.57</v>
      </c>
    </row>
    <row r="25" spans="1:4" ht="13.5">
      <c r="A25" s="34" t="s">
        <v>26</v>
      </c>
      <c r="B25" s="14"/>
      <c r="C25" s="35"/>
      <c r="D25" s="12">
        <f>ROUND(18027790.02,2)</f>
        <v>18027790.02</v>
      </c>
    </row>
    <row r="26" spans="1:4" ht="54.75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>
      <c r="A28" s="34" t="s">
        <v>29</v>
      </c>
      <c r="B28" s="14"/>
      <c r="C28" s="35"/>
      <c r="D28" s="12"/>
    </row>
    <row r="29" spans="1:4" ht="13.5">
      <c r="A29" s="34" t="s">
        <v>30</v>
      </c>
      <c r="B29" s="14"/>
      <c r="C29" s="35"/>
      <c r="D29" s="12">
        <f>ROUND(4264172.16,2)</f>
        <v>4264172.16</v>
      </c>
    </row>
    <row r="30" spans="1:4" ht="13.5">
      <c r="A30" s="34" t="s">
        <v>31</v>
      </c>
      <c r="B30" s="14"/>
      <c r="C30" s="35"/>
      <c r="D30" s="12">
        <f>ROUND(13100477.32,2)</f>
        <v>13100477.32</v>
      </c>
    </row>
    <row r="31" spans="1:4" ht="13.5">
      <c r="A31" s="34" t="s">
        <v>32</v>
      </c>
      <c r="B31" s="14">
        <f>B32+B45+B46</f>
        <v>4408270.24</v>
      </c>
      <c r="C31" s="35">
        <f>C32+C45+C46</f>
        <v>2806489.4899999998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4408270.24</v>
      </c>
      <c r="C32" s="35">
        <f>C33+C34+C35+C36+C37+C38+C39+C41+C44+C42+C43+C40</f>
        <v>2806489.4899999998</v>
      </c>
      <c r="D32" s="17">
        <f>D33+D34+D35+D36+D37+D38+D39</f>
        <v>256498560.3</v>
      </c>
    </row>
    <row r="33" spans="1:4" ht="13.5">
      <c r="A33" s="34" t="s">
        <v>34</v>
      </c>
      <c r="B33" s="14">
        <v>280600</v>
      </c>
      <c r="C33" s="35">
        <v>187060</v>
      </c>
      <c r="D33" s="12">
        <f>ROUND(36778900,2)</f>
        <v>36778900</v>
      </c>
    </row>
    <row r="34" spans="1:4" ht="27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13.5">
      <c r="A35" s="34" t="s">
        <v>36</v>
      </c>
      <c r="B35" s="14">
        <v>88000</v>
      </c>
      <c r="C35" s="35">
        <v>53052.84</v>
      </c>
      <c r="D35" s="12">
        <f>ROUND(175043726.93,2)</f>
        <v>175043726.93</v>
      </c>
    </row>
    <row r="36" spans="1:4" ht="54.75">
      <c r="A36" s="34" t="s">
        <v>37</v>
      </c>
      <c r="B36" s="14"/>
      <c r="C36" s="35"/>
      <c r="D36" s="12">
        <f>ROUND(21382,2)</f>
        <v>21382</v>
      </c>
    </row>
    <row r="37" spans="1:4" ht="27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27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>
      <c r="A39" s="34" t="s">
        <v>40</v>
      </c>
      <c r="B39" s="14"/>
      <c r="C39" s="35"/>
      <c r="D39" s="12"/>
    </row>
    <row r="40" spans="1:4" ht="41.25">
      <c r="A40" s="34" t="s">
        <v>41</v>
      </c>
      <c r="B40" s="14">
        <v>0</v>
      </c>
      <c r="C40" s="35">
        <v>0</v>
      </c>
      <c r="D40" s="12"/>
    </row>
    <row r="41" spans="1:4" ht="27">
      <c r="A41" s="34" t="s">
        <v>42</v>
      </c>
      <c r="B41" s="14">
        <v>0</v>
      </c>
      <c r="C41" s="35">
        <v>0</v>
      </c>
      <c r="D41" s="12"/>
    </row>
    <row r="42" spans="1:4" ht="41.25">
      <c r="A42" s="34" t="s">
        <v>43</v>
      </c>
      <c r="B42" s="14">
        <v>0</v>
      </c>
      <c r="C42" s="35">
        <v>0</v>
      </c>
      <c r="D42" s="12"/>
    </row>
    <row r="43" spans="1:4" ht="41.25">
      <c r="A43" s="34" t="s">
        <v>44</v>
      </c>
      <c r="B43" s="14">
        <v>0</v>
      </c>
      <c r="C43" s="35">
        <v>0</v>
      </c>
      <c r="D43" s="12"/>
    </row>
    <row r="44" spans="1:4" ht="13.5">
      <c r="A44" s="34" t="s">
        <v>45</v>
      </c>
      <c r="B44" s="14">
        <v>4039670.24</v>
      </c>
      <c r="C44" s="35">
        <v>2566376.65</v>
      </c>
      <c r="D44" s="12"/>
    </row>
    <row r="45" spans="1:4" ht="13.5">
      <c r="A45" s="34" t="s">
        <v>46</v>
      </c>
      <c r="B45" s="14"/>
      <c r="C45" s="35"/>
      <c r="D45" s="12">
        <f>ROUND(2698275,2)</f>
        <v>2698275</v>
      </c>
    </row>
    <row r="46" spans="1:4" ht="27">
      <c r="A46" s="34" t="s">
        <v>47</v>
      </c>
      <c r="B46" s="14"/>
      <c r="C46" s="35"/>
      <c r="D46" s="12">
        <f>ROUND(-1150536.64,2)</f>
        <v>-1150536.64</v>
      </c>
    </row>
    <row r="47" spans="1:4" ht="13.5">
      <c r="A47" s="36" t="s">
        <v>48</v>
      </c>
      <c r="B47" s="19">
        <f>SUM(B49:B60)</f>
        <v>5366329.300000001</v>
      </c>
      <c r="C47" s="37">
        <f>SUM(C49:C60)</f>
        <v>2572584.93</v>
      </c>
      <c r="D47" s="21">
        <f>D49+D50+D51+D52+D53+D55+D56+D57+D58+D59+D60</f>
        <v>0</v>
      </c>
    </row>
    <row r="48" spans="1:4" ht="13.5">
      <c r="A48" s="38" t="s">
        <v>49</v>
      </c>
      <c r="B48" s="23"/>
      <c r="C48" s="39"/>
      <c r="D48" s="21"/>
    </row>
    <row r="49" spans="1:4" ht="13.5">
      <c r="A49" s="38" t="s">
        <v>50</v>
      </c>
      <c r="B49" s="23">
        <v>2130290</v>
      </c>
      <c r="C49" s="39">
        <v>1208133.87</v>
      </c>
      <c r="D49" s="21"/>
    </row>
    <row r="50" spans="1:4" ht="13.5">
      <c r="A50" s="38" t="s">
        <v>51</v>
      </c>
      <c r="B50" s="23">
        <v>88000</v>
      </c>
      <c r="C50" s="39">
        <v>53052.84</v>
      </c>
      <c r="D50" s="21"/>
    </row>
    <row r="51" spans="1:4" ht="13.5">
      <c r="A51" s="40" t="s">
        <v>52</v>
      </c>
      <c r="B51" s="23">
        <v>1000</v>
      </c>
      <c r="C51" s="39">
        <v>0</v>
      </c>
      <c r="D51" s="21"/>
    </row>
    <row r="52" spans="1:4" ht="13.5">
      <c r="A52" s="40" t="s">
        <v>53</v>
      </c>
      <c r="B52" s="23">
        <v>1503308.87</v>
      </c>
      <c r="C52" s="39">
        <v>369324.59</v>
      </c>
      <c r="D52" s="21"/>
    </row>
    <row r="53" spans="1:4" ht="13.5">
      <c r="A53" s="40" t="s">
        <v>54</v>
      </c>
      <c r="B53" s="23">
        <v>407130.43</v>
      </c>
      <c r="C53" s="39">
        <v>116583.63</v>
      </c>
      <c r="D53" s="21"/>
    </row>
    <row r="54" spans="1:4" ht="13.5">
      <c r="A54" s="40" t="s">
        <v>55</v>
      </c>
      <c r="B54" s="23"/>
      <c r="C54" s="39"/>
      <c r="D54" s="21"/>
    </row>
    <row r="55" spans="1:4" ht="13.5">
      <c r="A55" s="40" t="s">
        <v>56</v>
      </c>
      <c r="B55" s="23"/>
      <c r="C55" s="39"/>
      <c r="D55" s="21"/>
    </row>
    <row r="56" spans="1:4" ht="13.5">
      <c r="A56" s="40" t="s">
        <v>57</v>
      </c>
      <c r="B56" s="23">
        <v>1170000</v>
      </c>
      <c r="C56" s="39">
        <v>780000</v>
      </c>
      <c r="D56" s="21"/>
    </row>
    <row r="57" spans="1:4" ht="13.5">
      <c r="A57" s="40" t="s">
        <v>58</v>
      </c>
      <c r="B57" s="23"/>
      <c r="C57" s="39"/>
      <c r="D57" s="21"/>
    </row>
    <row r="58" spans="1:4" ht="13.5">
      <c r="A58" s="40" t="s">
        <v>59</v>
      </c>
      <c r="B58" s="23">
        <v>66600</v>
      </c>
      <c r="C58" s="39">
        <v>45490</v>
      </c>
      <c r="D58" s="21"/>
    </row>
    <row r="59" spans="1:4" ht="13.5">
      <c r="A59" s="40" t="s">
        <v>60</v>
      </c>
      <c r="B59" s="23"/>
      <c r="C59" s="39"/>
      <c r="D59" s="21"/>
    </row>
    <row r="60" spans="1:4" ht="13.5">
      <c r="A60" s="40" t="s">
        <v>61</v>
      </c>
      <c r="B60" s="23">
        <v>0</v>
      </c>
      <c r="C60" s="39">
        <v>0</v>
      </c>
      <c r="D60" s="21"/>
    </row>
    <row r="61" spans="1:4" ht="14.25" thickBot="1">
      <c r="A61" s="41" t="s">
        <v>66</v>
      </c>
      <c r="B61" s="42">
        <f>B6-B47</f>
        <v>-143259.06000000052</v>
      </c>
      <c r="C61" s="43">
        <f>C6-C47</f>
        <v>472322.8799999994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4">
      <selection activeCell="A62" sqref="A62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64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5</v>
      </c>
      <c r="C5" s="7" t="s">
        <v>65</v>
      </c>
      <c r="D5" s="8" t="s">
        <v>6</v>
      </c>
    </row>
    <row r="6" spans="1:4" ht="18.75" customHeight="1">
      <c r="A6" s="9" t="s">
        <v>7</v>
      </c>
      <c r="B6" s="10">
        <f>B7+B31</f>
        <v>5074450.97</v>
      </c>
      <c r="C6" s="11">
        <f>C7+C31</f>
        <v>5077380.6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957103.96</v>
      </c>
      <c r="C7" s="14">
        <f>C8+C9+C10+C12+C13+C14+C15+C16+C17+C18+C19+C20+C21+C22+C23+C24+C25+C26+C27+C29+C30+C11</f>
        <v>960033.59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38542</v>
      </c>
      <c r="C9" s="15">
        <v>38535.98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31000</v>
      </c>
      <c r="C14" s="15">
        <v>30996.32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826200</v>
      </c>
      <c r="C16" s="15">
        <v>829139.33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13500</v>
      </c>
      <c r="C18" s="15">
        <v>13500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39861.96</v>
      </c>
      <c r="C21" s="15">
        <v>39861.96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>
        <v>8000</v>
      </c>
      <c r="C29" s="15">
        <v>8000</v>
      </c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4117347.01</v>
      </c>
      <c r="C31" s="15">
        <f>C32+C45+C46</f>
        <v>4117347.01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4092347.01</v>
      </c>
      <c r="C32" s="14">
        <f>C33+C34+C35+C36+C37+C38+C39+C41+C44+C42+C43+C40</f>
        <v>4092347.01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2411200</v>
      </c>
      <c r="C33" s="15">
        <v>2411200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78800</v>
      </c>
      <c r="C35" s="15">
        <v>78800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1602347.01</v>
      </c>
      <c r="C44" s="15">
        <v>1602347.01</v>
      </c>
      <c r="D44" s="12"/>
    </row>
    <row r="45" spans="1:4" ht="18.75" customHeight="1">
      <c r="A45" s="13" t="s">
        <v>46</v>
      </c>
      <c r="B45" s="14">
        <v>25000</v>
      </c>
      <c r="C45" s="15">
        <v>25000</v>
      </c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5165836</v>
      </c>
      <c r="C47" s="20">
        <f>SUM(C49:C60)</f>
        <v>5000292.859999999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1978031</v>
      </c>
      <c r="C49" s="24">
        <v>1977812.92</v>
      </c>
      <c r="D49" s="21"/>
    </row>
    <row r="50" spans="1:4" ht="15.75" customHeight="1">
      <c r="A50" s="22" t="s">
        <v>51</v>
      </c>
      <c r="B50" s="23">
        <v>78800</v>
      </c>
      <c r="C50" s="24">
        <v>78800</v>
      </c>
      <c r="D50" s="21"/>
    </row>
    <row r="51" spans="1:4" ht="30.75" customHeight="1">
      <c r="A51" s="25" t="s">
        <v>52</v>
      </c>
      <c r="B51" s="23"/>
      <c r="C51" s="24">
        <v>0</v>
      </c>
      <c r="D51" s="21"/>
    </row>
    <row r="52" spans="1:4" ht="15.75" customHeight="1">
      <c r="A52" s="25" t="s">
        <v>53</v>
      </c>
      <c r="B52" s="23">
        <v>1578096.7</v>
      </c>
      <c r="C52" s="24">
        <v>1412875.61</v>
      </c>
      <c r="D52" s="21"/>
    </row>
    <row r="53" spans="1:4" ht="15" customHeight="1">
      <c r="A53" s="25" t="s">
        <v>54</v>
      </c>
      <c r="B53" s="23">
        <v>273808.3</v>
      </c>
      <c r="C53" s="24">
        <v>273791.65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1193000</v>
      </c>
      <c r="C56" s="24">
        <v>1193000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64100</v>
      </c>
      <c r="C58" s="24">
        <v>64012.68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-91385.03000000026</v>
      </c>
      <c r="C61" s="28">
        <f>C6-C47</f>
        <v>77087.74000000022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67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68</v>
      </c>
      <c r="C5" s="7" t="s">
        <v>69</v>
      </c>
      <c r="D5" s="8" t="s">
        <v>6</v>
      </c>
    </row>
    <row r="6" spans="1:4" ht="18.75" customHeight="1">
      <c r="A6" s="9" t="s">
        <v>7</v>
      </c>
      <c r="B6" s="10">
        <f>B7+B31</f>
        <v>4918560.43</v>
      </c>
      <c r="C6" s="11">
        <f>C7+C31</f>
        <v>92543.86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814800</v>
      </c>
      <c r="C7" s="14">
        <f>C8+C9+C10+C12+C13+C14+C15+C16+C17+C18+C19+C20+C21+C22+C23+C24+C25+C26+C27+C29+C30+C11</f>
        <v>48963.86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37800</v>
      </c>
      <c r="C9" s="15">
        <v>3685.09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509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39301.77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9000</v>
      </c>
      <c r="C18" s="15">
        <v>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5468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/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4103760.43</v>
      </c>
      <c r="C31" s="15">
        <f>C32+C45+C46</f>
        <v>43580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4103760.43</v>
      </c>
      <c r="C32" s="14">
        <f>C33+C34+C35+C36+C37+C38+C39+C41+C44+C42+C43+C40</f>
        <v>43580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280600</v>
      </c>
      <c r="C33" s="15">
        <v>23380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80800</v>
      </c>
      <c r="C35" s="15">
        <v>20200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3742360.43</v>
      </c>
      <c r="C44" s="15">
        <v>0</v>
      </c>
      <c r="D44" s="12"/>
    </row>
    <row r="45" spans="1:4" ht="18.75" customHeight="1">
      <c r="A45" s="13" t="s">
        <v>46</v>
      </c>
      <c r="B45" s="14"/>
      <c r="C45" s="15"/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4918560.43</v>
      </c>
      <c r="C47" s="20">
        <f>SUM(C49:C60)</f>
        <v>66990.9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1958490</v>
      </c>
      <c r="C49" s="24">
        <v>66990.9</v>
      </c>
      <c r="D49" s="21"/>
    </row>
    <row r="50" spans="1:4" ht="15.75" customHeight="1">
      <c r="A50" s="22" t="s">
        <v>51</v>
      </c>
      <c r="B50" s="23">
        <v>80800</v>
      </c>
      <c r="C50" s="24">
        <v>0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1386100</v>
      </c>
      <c r="C52" s="24">
        <v>0</v>
      </c>
      <c r="D52" s="21"/>
    </row>
    <row r="53" spans="1:4" ht="15" customHeight="1">
      <c r="A53" s="25" t="s">
        <v>54</v>
      </c>
      <c r="B53" s="23">
        <v>255570.43</v>
      </c>
      <c r="C53" s="24">
        <v>0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1170000</v>
      </c>
      <c r="C56" s="24">
        <v>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66600</v>
      </c>
      <c r="C58" s="24">
        <v>0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0</v>
      </c>
      <c r="C61" s="28">
        <f>C6-C47</f>
        <v>25552.960000000006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70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68</v>
      </c>
      <c r="C5" s="7" t="s">
        <v>71</v>
      </c>
      <c r="D5" s="8" t="s">
        <v>6</v>
      </c>
    </row>
    <row r="6" spans="1:4" ht="18.75" customHeight="1">
      <c r="A6" s="9" t="s">
        <v>7</v>
      </c>
      <c r="B6" s="10">
        <f>B7+B31</f>
        <v>4918560.43</v>
      </c>
      <c r="C6" s="11">
        <f>C7+C31</f>
        <v>626903.62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814800</v>
      </c>
      <c r="C7" s="14">
        <f>C8+C9+C10+C12+C13+C14+C15+C16+C17+C18+C19+C20+C21+C22+C23+C24+C25+C26+C27+C29+C30+C11</f>
        <v>56197.6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37800</v>
      </c>
      <c r="C9" s="15">
        <v>5960.21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1721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43048.39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9000</v>
      </c>
      <c r="C18" s="15">
        <v>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5468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/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4103760.43</v>
      </c>
      <c r="C31" s="15">
        <f>C32+C45+C46</f>
        <v>570706.02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4103760.43</v>
      </c>
      <c r="C32" s="14">
        <f>C33+C34+C35+C36+C37+C38+C39+C41+C44+C42+C43+C40</f>
        <v>570706.02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280600</v>
      </c>
      <c r="C33" s="15">
        <v>46760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80800</v>
      </c>
      <c r="C35" s="15">
        <v>20200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3742360.43</v>
      </c>
      <c r="C44" s="15">
        <v>503746.02</v>
      </c>
      <c r="D44" s="12"/>
    </row>
    <row r="45" spans="1:4" ht="18.75" customHeight="1">
      <c r="A45" s="13" t="s">
        <v>46</v>
      </c>
      <c r="B45" s="14"/>
      <c r="C45" s="15"/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4918560.43</v>
      </c>
      <c r="C47" s="20">
        <f>SUM(C49:C60)</f>
        <v>495139.93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1958490</v>
      </c>
      <c r="C49" s="24">
        <v>244162.12</v>
      </c>
      <c r="D49" s="21"/>
    </row>
    <row r="50" spans="1:4" ht="15.75" customHeight="1">
      <c r="A50" s="22" t="s">
        <v>51</v>
      </c>
      <c r="B50" s="23">
        <v>80800</v>
      </c>
      <c r="C50" s="24">
        <v>12652.84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1386100</v>
      </c>
      <c r="C52" s="24">
        <v>18457.62</v>
      </c>
      <c r="D52" s="21"/>
    </row>
    <row r="53" spans="1:4" ht="15" customHeight="1">
      <c r="A53" s="25" t="s">
        <v>54</v>
      </c>
      <c r="B53" s="23">
        <v>255570.43</v>
      </c>
      <c r="C53" s="24">
        <v>13494.85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1170000</v>
      </c>
      <c r="C56" s="24">
        <v>195000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66600</v>
      </c>
      <c r="C58" s="24">
        <v>11372.5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0</v>
      </c>
      <c r="C61" s="28">
        <f>C6-C47</f>
        <v>131763.69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72</v>
      </c>
      <c r="B3" s="44"/>
      <c r="C3" s="44"/>
      <c r="D3" s="3"/>
    </row>
    <row r="4" spans="1:4" ht="12.75" customHeight="1" thickBot="1">
      <c r="A4" s="46" t="s">
        <v>2</v>
      </c>
      <c r="B4" s="46"/>
      <c r="C4" s="46"/>
      <c r="D4" s="4" t="s">
        <v>3</v>
      </c>
    </row>
    <row r="5" spans="1:4" ht="46.5" customHeight="1" thickBot="1">
      <c r="A5" s="29" t="s">
        <v>4</v>
      </c>
      <c r="B5" s="30" t="s">
        <v>68</v>
      </c>
      <c r="C5" s="31" t="s">
        <v>73</v>
      </c>
      <c r="D5" s="8" t="s">
        <v>6</v>
      </c>
    </row>
    <row r="6" spans="1:4" ht="18.75" customHeight="1">
      <c r="A6" s="32" t="s">
        <v>7</v>
      </c>
      <c r="B6" s="10">
        <f>B7+B31</f>
        <v>5152799.0600000005</v>
      </c>
      <c r="C6" s="33">
        <f>C7+C31</f>
        <v>957608.12</v>
      </c>
      <c r="D6" s="12">
        <f>ROUND(742030526.57,2)</f>
        <v>742030526.57</v>
      </c>
    </row>
    <row r="7" spans="1:4" ht="16.5" customHeight="1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68127.51</v>
      </c>
      <c r="D7" s="12">
        <f>ROUND(483984227.91,2)</f>
        <v>483984227.91</v>
      </c>
    </row>
    <row r="8" spans="1:4" ht="18" customHeight="1" hidden="1">
      <c r="A8" s="34" t="s">
        <v>9</v>
      </c>
      <c r="B8" s="14"/>
      <c r="C8" s="35"/>
      <c r="D8" s="12">
        <f>ROUND(32351875.61,2)</f>
        <v>32351875.61</v>
      </c>
    </row>
    <row r="9" spans="1:4" ht="17.25" customHeight="1">
      <c r="A9" s="34" t="s">
        <v>10</v>
      </c>
      <c r="B9" s="14">
        <v>37800</v>
      </c>
      <c r="C9" s="35">
        <v>8222.96</v>
      </c>
      <c r="D9" s="12">
        <f>ROUND(160073377.83,2)</f>
        <v>160073377.83</v>
      </c>
    </row>
    <row r="10" spans="1:4" ht="18" customHeight="1">
      <c r="A10" s="34" t="s">
        <v>11</v>
      </c>
      <c r="B10" s="14"/>
      <c r="C10" s="35"/>
      <c r="D10" s="12">
        <f>ROUND(9128061.09,2)</f>
        <v>9128061.09</v>
      </c>
    </row>
    <row r="11" spans="1:4" ht="18" customHeight="1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5" customHeight="1">
      <c r="A13" s="34" t="s">
        <v>14</v>
      </c>
      <c r="B13" s="14"/>
      <c r="C13" s="35"/>
      <c r="D13" s="12">
        <f>ROUND(7416703.85,2)</f>
        <v>7416703.85</v>
      </c>
    </row>
    <row r="14" spans="1:4" ht="15" customHeight="1">
      <c r="A14" s="34" t="s">
        <v>15</v>
      </c>
      <c r="B14" s="14">
        <v>40000</v>
      </c>
      <c r="C14" s="35">
        <v>2379.95</v>
      </c>
      <c r="D14" s="12">
        <f>ROUND(1302741.98,2)</f>
        <v>1302741.98</v>
      </c>
    </row>
    <row r="15" spans="1:4" ht="16.5" customHeight="1" hidden="1">
      <c r="A15" s="34" t="s">
        <v>16</v>
      </c>
      <c r="B15" s="14"/>
      <c r="C15" s="35"/>
      <c r="D15" s="12">
        <f>ROUND(51296166.34,2)</f>
        <v>51296166.34</v>
      </c>
    </row>
    <row r="16" spans="1:4" ht="15.75" customHeight="1">
      <c r="A16" s="34" t="s">
        <v>17</v>
      </c>
      <c r="B16" s="14">
        <v>675000</v>
      </c>
      <c r="C16" s="35">
        <v>43854.6</v>
      </c>
      <c r="D16" s="12">
        <f>ROUND(71468760.61,2)</f>
        <v>71468760.61</v>
      </c>
    </row>
    <row r="17" spans="1:4" ht="17.25" customHeight="1" hidden="1">
      <c r="A17" s="34" t="s">
        <v>18</v>
      </c>
      <c r="B17" s="14"/>
      <c r="C17" s="35"/>
      <c r="D17" s="12">
        <f>ROUND(533554.49,2)</f>
        <v>533554.49</v>
      </c>
    </row>
    <row r="18" spans="1:4" ht="17.25" customHeight="1">
      <c r="A18" s="34" t="s">
        <v>19</v>
      </c>
      <c r="B18" s="14">
        <v>9000</v>
      </c>
      <c r="C18" s="35">
        <v>0</v>
      </c>
      <c r="D18" s="12">
        <f>ROUND(16621985.17,2)</f>
        <v>16621985.17</v>
      </c>
    </row>
    <row r="19" spans="1:4" ht="27" hidden="1">
      <c r="A19" s="34" t="s">
        <v>20</v>
      </c>
      <c r="B19" s="14"/>
      <c r="C19" s="35"/>
      <c r="D19" s="12">
        <f>ROUND(73980.32,2)</f>
        <v>73980.32</v>
      </c>
    </row>
    <row r="20" spans="1:4" ht="27" hidden="1">
      <c r="A20" s="34" t="s">
        <v>21</v>
      </c>
      <c r="B20" s="14"/>
      <c r="C20" s="35"/>
      <c r="D20" s="12">
        <f>ROUND(653,2)</f>
        <v>653</v>
      </c>
    </row>
    <row r="21" spans="1:4" ht="60.75" customHeight="1">
      <c r="A21" s="34" t="s">
        <v>22</v>
      </c>
      <c r="B21" s="14">
        <v>53000</v>
      </c>
      <c r="C21" s="35">
        <v>13670</v>
      </c>
      <c r="D21" s="12">
        <f>ROUND(18414160.9,2)</f>
        <v>18414160.9</v>
      </c>
    </row>
    <row r="22" spans="1:4" ht="17.25" customHeight="1">
      <c r="A22" s="34" t="s">
        <v>23</v>
      </c>
      <c r="B22" s="14"/>
      <c r="C22" s="35"/>
      <c r="D22" s="12">
        <f>ROUND(84639,2)</f>
        <v>84639</v>
      </c>
    </row>
    <row r="23" spans="1:4" ht="63" customHeight="1" hidden="1">
      <c r="A23" s="34" t="s">
        <v>24</v>
      </c>
      <c r="B23" s="14"/>
      <c r="C23" s="35"/>
      <c r="D23" s="12">
        <f>ROUND(8801103.59,2)</f>
        <v>8801103.59</v>
      </c>
    </row>
    <row r="24" spans="1:4" ht="18" customHeight="1">
      <c r="A24" s="34" t="s">
        <v>25</v>
      </c>
      <c r="B24" s="14"/>
      <c r="C24" s="35"/>
      <c r="D24" s="12">
        <f>ROUND(4370607.57,2)</f>
        <v>4370607.57</v>
      </c>
    </row>
    <row r="25" spans="1:4" ht="16.5" customHeight="1">
      <c r="A25" s="34" t="s">
        <v>26</v>
      </c>
      <c r="B25" s="14"/>
      <c r="C25" s="35"/>
      <c r="D25" s="12">
        <f>ROUND(18027790.02,2)</f>
        <v>18027790.02</v>
      </c>
    </row>
    <row r="26" spans="1:4" ht="63.75" customHeight="1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 hidden="1">
      <c r="A28" s="34" t="s">
        <v>29</v>
      </c>
      <c r="B28" s="14"/>
      <c r="C28" s="35"/>
      <c r="D28" s="12"/>
    </row>
    <row r="29" spans="1:4" ht="17.25" customHeight="1">
      <c r="A29" s="34" t="s">
        <v>30</v>
      </c>
      <c r="B29" s="14"/>
      <c r="C29" s="35"/>
      <c r="D29" s="12">
        <f>ROUND(4264172.16,2)</f>
        <v>4264172.16</v>
      </c>
    </row>
    <row r="30" spans="1:4" ht="15.75" customHeight="1">
      <c r="A30" s="34" t="s">
        <v>31</v>
      </c>
      <c r="B30" s="14"/>
      <c r="C30" s="35"/>
      <c r="D30" s="12">
        <f>ROUND(13100477.32,2)</f>
        <v>13100477.32</v>
      </c>
    </row>
    <row r="31" spans="1:4" ht="17.25" customHeight="1">
      <c r="A31" s="34" t="s">
        <v>32</v>
      </c>
      <c r="B31" s="14">
        <f>B32+B45+B46</f>
        <v>4337999.0600000005</v>
      </c>
      <c r="C31" s="35">
        <f>C32+C45+C46</f>
        <v>889480.61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4337999.0600000005</v>
      </c>
      <c r="C32" s="35">
        <f>C33+C34+C35+C36+C37+C38+C39+C41+C44+C42+C43+C40</f>
        <v>889480.61</v>
      </c>
      <c r="D32" s="17">
        <f>D33+D34+D35+D36+D37+D38+D39</f>
        <v>256498560.3</v>
      </c>
    </row>
    <row r="33" spans="1:4" ht="20.25" customHeight="1">
      <c r="A33" s="34" t="s">
        <v>34</v>
      </c>
      <c r="B33" s="14">
        <v>280600</v>
      </c>
      <c r="C33" s="35">
        <v>70150</v>
      </c>
      <c r="D33" s="12">
        <f>ROUND(36778900,2)</f>
        <v>36778900</v>
      </c>
    </row>
    <row r="34" spans="1:4" ht="27.75" customHeight="1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20.25" customHeight="1">
      <c r="A35" s="34" t="s">
        <v>36</v>
      </c>
      <c r="B35" s="14">
        <v>80800</v>
      </c>
      <c r="C35" s="35">
        <v>20200</v>
      </c>
      <c r="D35" s="12">
        <f>ROUND(175043726.93,2)</f>
        <v>175043726.93</v>
      </c>
    </row>
    <row r="36" spans="1:4" ht="54.75" hidden="1">
      <c r="A36" s="34" t="s">
        <v>37</v>
      </c>
      <c r="B36" s="14"/>
      <c r="C36" s="35"/>
      <c r="D36" s="12">
        <f>ROUND(21382,2)</f>
        <v>21382</v>
      </c>
    </row>
    <row r="37" spans="1:4" ht="33.75" customHeight="1" hidden="1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30" customHeight="1" hidden="1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 hidden="1">
      <c r="A39" s="34" t="s">
        <v>40</v>
      </c>
      <c r="B39" s="14"/>
      <c r="C39" s="35"/>
      <c r="D39" s="12"/>
    </row>
    <row r="40" spans="1:4" ht="41.25" hidden="1">
      <c r="A40" s="34" t="s">
        <v>41</v>
      </c>
      <c r="B40" s="14">
        <v>0</v>
      </c>
      <c r="C40" s="35">
        <v>0</v>
      </c>
      <c r="D40" s="12"/>
    </row>
    <row r="41" spans="1:4" ht="36.75" customHeight="1" hidden="1">
      <c r="A41" s="34" t="s">
        <v>42</v>
      </c>
      <c r="B41" s="14">
        <v>0</v>
      </c>
      <c r="C41" s="35">
        <v>0</v>
      </c>
      <c r="D41" s="12"/>
    </row>
    <row r="42" spans="1:4" ht="46.5" customHeight="1" hidden="1">
      <c r="A42" s="34" t="s">
        <v>43</v>
      </c>
      <c r="B42" s="14">
        <v>0</v>
      </c>
      <c r="C42" s="35">
        <v>0</v>
      </c>
      <c r="D42" s="12"/>
    </row>
    <row r="43" spans="1:4" ht="46.5" customHeight="1" hidden="1">
      <c r="A43" s="34" t="s">
        <v>44</v>
      </c>
      <c r="B43" s="14">
        <v>0</v>
      </c>
      <c r="C43" s="35">
        <v>0</v>
      </c>
      <c r="D43" s="12"/>
    </row>
    <row r="44" spans="1:4" ht="21" customHeight="1">
      <c r="A44" s="34" t="s">
        <v>45</v>
      </c>
      <c r="B44" s="14">
        <v>3976599.06</v>
      </c>
      <c r="C44" s="35">
        <v>799130.61</v>
      </c>
      <c r="D44" s="12"/>
    </row>
    <row r="45" spans="1:4" ht="18.75" customHeight="1">
      <c r="A45" s="34" t="s">
        <v>46</v>
      </c>
      <c r="B45" s="14"/>
      <c r="C45" s="35"/>
      <c r="D45" s="12">
        <f>ROUND(2698275,2)</f>
        <v>2698275</v>
      </c>
    </row>
    <row r="46" spans="1:4" ht="31.5" customHeight="1">
      <c r="A46" s="34" t="s">
        <v>47</v>
      </c>
      <c r="B46" s="14"/>
      <c r="C46" s="35"/>
      <c r="D46" s="12">
        <f>ROUND(-1150536.64,2)</f>
        <v>-1150536.64</v>
      </c>
    </row>
    <row r="47" spans="1:4" ht="15.75" customHeight="1">
      <c r="A47" s="36" t="s">
        <v>48</v>
      </c>
      <c r="B47" s="19">
        <f>SUM(B49:B60)</f>
        <v>5152799.0600000005</v>
      </c>
      <c r="C47" s="37">
        <f>SUM(C49:C60)</f>
        <v>936724.4</v>
      </c>
      <c r="D47" s="21">
        <f>D49+D50+D51+D52+D53+D55+D56+D57+D58+D59+D60</f>
        <v>0</v>
      </c>
    </row>
    <row r="48" spans="1:4" ht="15.75" customHeight="1">
      <c r="A48" s="38" t="s">
        <v>49</v>
      </c>
      <c r="B48" s="23"/>
      <c r="C48" s="39"/>
      <c r="D48" s="21"/>
    </row>
    <row r="49" spans="1:4" ht="15.75" customHeight="1">
      <c r="A49" s="38" t="s">
        <v>50</v>
      </c>
      <c r="B49" s="23">
        <v>1978490</v>
      </c>
      <c r="C49" s="39">
        <v>404508.46</v>
      </c>
      <c r="D49" s="21"/>
    </row>
    <row r="50" spans="1:4" ht="15.75" customHeight="1">
      <c r="A50" s="38" t="s">
        <v>51</v>
      </c>
      <c r="B50" s="23">
        <v>80800</v>
      </c>
      <c r="C50" s="39">
        <v>20200</v>
      </c>
      <c r="D50" s="21"/>
    </row>
    <row r="51" spans="1:4" ht="30.75" customHeight="1">
      <c r="A51" s="40" t="s">
        <v>52</v>
      </c>
      <c r="B51" s="23">
        <v>1000</v>
      </c>
      <c r="C51" s="39">
        <v>0</v>
      </c>
      <c r="D51" s="21"/>
    </row>
    <row r="52" spans="1:4" ht="15.75" customHeight="1">
      <c r="A52" s="40" t="s">
        <v>53</v>
      </c>
      <c r="B52" s="23">
        <v>1500338.63</v>
      </c>
      <c r="C52" s="39">
        <v>172814.16</v>
      </c>
      <c r="D52" s="21"/>
    </row>
    <row r="53" spans="1:4" ht="15" customHeight="1">
      <c r="A53" s="40" t="s">
        <v>54</v>
      </c>
      <c r="B53" s="23">
        <v>355570.43</v>
      </c>
      <c r="C53" s="39">
        <v>29643.03</v>
      </c>
      <c r="D53" s="21"/>
    </row>
    <row r="54" spans="1:4" ht="15.75" customHeight="1" hidden="1">
      <c r="A54" s="40" t="s">
        <v>55</v>
      </c>
      <c r="B54" s="23"/>
      <c r="C54" s="39"/>
      <c r="D54" s="21"/>
    </row>
    <row r="55" spans="1:4" ht="15.75" customHeight="1" hidden="1">
      <c r="A55" s="40" t="s">
        <v>56</v>
      </c>
      <c r="B55" s="23"/>
      <c r="C55" s="39"/>
      <c r="D55" s="21"/>
    </row>
    <row r="56" spans="1:4" ht="19.5" customHeight="1">
      <c r="A56" s="40" t="s">
        <v>57</v>
      </c>
      <c r="B56" s="23">
        <v>1170000</v>
      </c>
      <c r="C56" s="39">
        <v>292500</v>
      </c>
      <c r="D56" s="21"/>
    </row>
    <row r="57" spans="1:4" ht="15.75" customHeight="1" hidden="1">
      <c r="A57" s="40" t="s">
        <v>58</v>
      </c>
      <c r="B57" s="23"/>
      <c r="C57" s="39"/>
      <c r="D57" s="21"/>
    </row>
    <row r="58" spans="1:4" ht="14.25" customHeight="1">
      <c r="A58" s="40" t="s">
        <v>59</v>
      </c>
      <c r="B58" s="23">
        <v>66600</v>
      </c>
      <c r="C58" s="39">
        <v>17058.75</v>
      </c>
      <c r="D58" s="21"/>
    </row>
    <row r="59" spans="1:4" ht="15.75" customHeight="1" hidden="1">
      <c r="A59" s="40" t="s">
        <v>60</v>
      </c>
      <c r="B59" s="23"/>
      <c r="C59" s="39"/>
      <c r="D59" s="21"/>
    </row>
    <row r="60" spans="1:4" ht="18" customHeight="1">
      <c r="A60" s="40" t="s">
        <v>61</v>
      </c>
      <c r="B60" s="23">
        <v>0</v>
      </c>
      <c r="C60" s="39">
        <v>0</v>
      </c>
      <c r="D60" s="21"/>
    </row>
    <row r="61" spans="1:4" ht="20.25" customHeight="1" thickBot="1">
      <c r="A61" s="41" t="s">
        <v>66</v>
      </c>
      <c r="B61" s="42">
        <f>B6-B47</f>
        <v>0</v>
      </c>
      <c r="C61" s="43">
        <f>C6-C47</f>
        <v>20883.719999999972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74</v>
      </c>
      <c r="B3" s="44"/>
      <c r="C3" s="44"/>
      <c r="D3" s="3"/>
    </row>
    <row r="4" spans="1:4" ht="12.75" customHeight="1" thickBot="1">
      <c r="A4" s="46" t="s">
        <v>2</v>
      </c>
      <c r="B4" s="46"/>
      <c r="C4" s="46"/>
      <c r="D4" s="4" t="s">
        <v>3</v>
      </c>
    </row>
    <row r="5" spans="1:4" ht="46.5" customHeight="1" thickBot="1">
      <c r="A5" s="29" t="s">
        <v>4</v>
      </c>
      <c r="B5" s="30" t="s">
        <v>68</v>
      </c>
      <c r="C5" s="31" t="s">
        <v>75</v>
      </c>
      <c r="D5" s="8" t="s">
        <v>6</v>
      </c>
    </row>
    <row r="6" spans="1:4" ht="18.75" customHeight="1">
      <c r="A6" s="32" t="s">
        <v>7</v>
      </c>
      <c r="B6" s="10">
        <f>B7+B31</f>
        <v>5152799.0600000005</v>
      </c>
      <c r="C6" s="33">
        <f>C7+C31</f>
        <v>1561132.16</v>
      </c>
      <c r="D6" s="12">
        <f>ROUND(742030526.57,2)</f>
        <v>742030526.57</v>
      </c>
    </row>
    <row r="7" spans="1:4" ht="16.5" customHeight="1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106597.07</v>
      </c>
      <c r="D7" s="12">
        <f>ROUND(483984227.91,2)</f>
        <v>483984227.91</v>
      </c>
    </row>
    <row r="8" spans="1:4" ht="18" customHeight="1" hidden="1">
      <c r="A8" s="34" t="s">
        <v>9</v>
      </c>
      <c r="B8" s="14"/>
      <c r="C8" s="35"/>
      <c r="D8" s="12">
        <f>ROUND(32351875.61,2)</f>
        <v>32351875.61</v>
      </c>
    </row>
    <row r="9" spans="1:4" ht="17.25" customHeight="1">
      <c r="A9" s="34" t="s">
        <v>10</v>
      </c>
      <c r="B9" s="14">
        <v>37800</v>
      </c>
      <c r="C9" s="35">
        <v>10807.84</v>
      </c>
      <c r="D9" s="12">
        <f>ROUND(160073377.83,2)</f>
        <v>160073377.83</v>
      </c>
    </row>
    <row r="10" spans="1:4" ht="18" customHeight="1">
      <c r="A10" s="34" t="s">
        <v>11</v>
      </c>
      <c r="B10" s="14"/>
      <c r="C10" s="35"/>
      <c r="D10" s="12">
        <f>ROUND(9128061.09,2)</f>
        <v>9128061.09</v>
      </c>
    </row>
    <row r="11" spans="1:4" ht="18" customHeight="1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5" customHeight="1">
      <c r="A13" s="34" t="s">
        <v>14</v>
      </c>
      <c r="B13" s="14"/>
      <c r="C13" s="35"/>
      <c r="D13" s="12">
        <f>ROUND(7416703.85,2)</f>
        <v>7416703.85</v>
      </c>
    </row>
    <row r="14" spans="1:4" ht="15" customHeight="1">
      <c r="A14" s="34" t="s">
        <v>15</v>
      </c>
      <c r="B14" s="14">
        <v>40000</v>
      </c>
      <c r="C14" s="35">
        <v>2379.95</v>
      </c>
      <c r="D14" s="12">
        <f>ROUND(1302741.98,2)</f>
        <v>1302741.98</v>
      </c>
    </row>
    <row r="15" spans="1:4" ht="16.5" customHeight="1" hidden="1">
      <c r="A15" s="34" t="s">
        <v>16</v>
      </c>
      <c r="B15" s="14"/>
      <c r="C15" s="35"/>
      <c r="D15" s="12">
        <f>ROUND(51296166.34,2)</f>
        <v>51296166.34</v>
      </c>
    </row>
    <row r="16" spans="1:4" ht="15.75" customHeight="1">
      <c r="A16" s="34" t="s">
        <v>17</v>
      </c>
      <c r="B16" s="14">
        <v>675000</v>
      </c>
      <c r="C16" s="35">
        <v>75739.28</v>
      </c>
      <c r="D16" s="12">
        <f>ROUND(71468760.61,2)</f>
        <v>71468760.61</v>
      </c>
    </row>
    <row r="17" spans="1:4" ht="17.25" customHeight="1" hidden="1">
      <c r="A17" s="34" t="s">
        <v>18</v>
      </c>
      <c r="B17" s="14"/>
      <c r="C17" s="35"/>
      <c r="D17" s="12">
        <f>ROUND(533554.49,2)</f>
        <v>533554.49</v>
      </c>
    </row>
    <row r="18" spans="1:4" ht="17.25" customHeight="1">
      <c r="A18" s="34" t="s">
        <v>19</v>
      </c>
      <c r="B18" s="14">
        <v>9000</v>
      </c>
      <c r="C18" s="35">
        <v>4000</v>
      </c>
      <c r="D18" s="12">
        <f>ROUND(16621985.17,2)</f>
        <v>16621985.17</v>
      </c>
    </row>
    <row r="19" spans="1:4" ht="27" hidden="1">
      <c r="A19" s="34" t="s">
        <v>20</v>
      </c>
      <c r="B19" s="14"/>
      <c r="C19" s="35"/>
      <c r="D19" s="12">
        <f>ROUND(73980.32,2)</f>
        <v>73980.32</v>
      </c>
    </row>
    <row r="20" spans="1:4" ht="27" hidden="1">
      <c r="A20" s="34" t="s">
        <v>21</v>
      </c>
      <c r="B20" s="14"/>
      <c r="C20" s="35"/>
      <c r="D20" s="12">
        <f>ROUND(653,2)</f>
        <v>653</v>
      </c>
    </row>
    <row r="21" spans="1:4" ht="60.75" customHeight="1">
      <c r="A21" s="34" t="s">
        <v>22</v>
      </c>
      <c r="B21" s="14">
        <v>53000</v>
      </c>
      <c r="C21" s="35">
        <v>13670</v>
      </c>
      <c r="D21" s="12">
        <f>ROUND(18414160.9,2)</f>
        <v>18414160.9</v>
      </c>
    </row>
    <row r="22" spans="1:4" ht="17.25" customHeight="1">
      <c r="A22" s="34" t="s">
        <v>23</v>
      </c>
      <c r="B22" s="14"/>
      <c r="C22" s="35"/>
      <c r="D22" s="12">
        <f>ROUND(84639,2)</f>
        <v>84639</v>
      </c>
    </row>
    <row r="23" spans="1:4" ht="63" customHeight="1" hidden="1">
      <c r="A23" s="34" t="s">
        <v>24</v>
      </c>
      <c r="B23" s="14"/>
      <c r="C23" s="35"/>
      <c r="D23" s="12">
        <f>ROUND(8801103.59,2)</f>
        <v>8801103.59</v>
      </c>
    </row>
    <row r="24" spans="1:4" ht="18" customHeight="1">
      <c r="A24" s="34" t="s">
        <v>25</v>
      </c>
      <c r="B24" s="14"/>
      <c r="C24" s="35"/>
      <c r="D24" s="12">
        <f>ROUND(4370607.57,2)</f>
        <v>4370607.57</v>
      </c>
    </row>
    <row r="25" spans="1:4" ht="16.5" customHeight="1">
      <c r="A25" s="34" t="s">
        <v>26</v>
      </c>
      <c r="B25" s="14"/>
      <c r="C25" s="35"/>
      <c r="D25" s="12">
        <f>ROUND(18027790.02,2)</f>
        <v>18027790.02</v>
      </c>
    </row>
    <row r="26" spans="1:4" ht="63.75" customHeight="1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 hidden="1">
      <c r="A28" s="34" t="s">
        <v>29</v>
      </c>
      <c r="B28" s="14"/>
      <c r="C28" s="35"/>
      <c r="D28" s="12"/>
    </row>
    <row r="29" spans="1:4" ht="17.25" customHeight="1">
      <c r="A29" s="34" t="s">
        <v>30</v>
      </c>
      <c r="B29" s="14"/>
      <c r="C29" s="35"/>
      <c r="D29" s="12">
        <f>ROUND(4264172.16,2)</f>
        <v>4264172.16</v>
      </c>
    </row>
    <row r="30" spans="1:4" ht="15.75" customHeight="1">
      <c r="A30" s="34" t="s">
        <v>31</v>
      </c>
      <c r="B30" s="14"/>
      <c r="C30" s="35"/>
      <c r="D30" s="12">
        <f>ROUND(13100477.32,2)</f>
        <v>13100477.32</v>
      </c>
    </row>
    <row r="31" spans="1:4" ht="17.25" customHeight="1">
      <c r="A31" s="34" t="s">
        <v>32</v>
      </c>
      <c r="B31" s="14">
        <f>B32+B45+B46</f>
        <v>4337999.0600000005</v>
      </c>
      <c r="C31" s="35">
        <f>C32+C45+C46</f>
        <v>1454535.0899999999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4337999.0600000005</v>
      </c>
      <c r="C32" s="35">
        <f>C33+C34+C35+C36+C37+C38+C39+C41+C44+C42+C43+C40</f>
        <v>1454535.0899999999</v>
      </c>
      <c r="D32" s="17">
        <f>D33+D34+D35+D36+D37+D38+D39</f>
        <v>256498560.3</v>
      </c>
    </row>
    <row r="33" spans="1:4" ht="20.25" customHeight="1">
      <c r="A33" s="34" t="s">
        <v>34</v>
      </c>
      <c r="B33" s="14">
        <v>280600</v>
      </c>
      <c r="C33" s="35">
        <v>93530</v>
      </c>
      <c r="D33" s="12">
        <f>ROUND(36778900,2)</f>
        <v>36778900</v>
      </c>
    </row>
    <row r="34" spans="1:4" ht="27.75" customHeight="1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20.25" customHeight="1">
      <c r="A35" s="34" t="s">
        <v>36</v>
      </c>
      <c r="B35" s="14">
        <v>80800</v>
      </c>
      <c r="C35" s="35">
        <v>26526.42</v>
      </c>
      <c r="D35" s="12">
        <f>ROUND(175043726.93,2)</f>
        <v>175043726.93</v>
      </c>
    </row>
    <row r="36" spans="1:4" ht="54.75" hidden="1">
      <c r="A36" s="34" t="s">
        <v>37</v>
      </c>
      <c r="B36" s="14"/>
      <c r="C36" s="35"/>
      <c r="D36" s="12">
        <f>ROUND(21382,2)</f>
        <v>21382</v>
      </c>
    </row>
    <row r="37" spans="1:4" ht="33.75" customHeight="1" hidden="1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30" customHeight="1" hidden="1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 hidden="1">
      <c r="A39" s="34" t="s">
        <v>40</v>
      </c>
      <c r="B39" s="14"/>
      <c r="C39" s="35"/>
      <c r="D39" s="12"/>
    </row>
    <row r="40" spans="1:4" ht="41.25" hidden="1">
      <c r="A40" s="34" t="s">
        <v>41</v>
      </c>
      <c r="B40" s="14">
        <v>0</v>
      </c>
      <c r="C40" s="35">
        <v>0</v>
      </c>
      <c r="D40" s="12"/>
    </row>
    <row r="41" spans="1:4" ht="36.75" customHeight="1" hidden="1">
      <c r="A41" s="34" t="s">
        <v>42</v>
      </c>
      <c r="B41" s="14">
        <v>0</v>
      </c>
      <c r="C41" s="35">
        <v>0</v>
      </c>
      <c r="D41" s="12"/>
    </row>
    <row r="42" spans="1:4" ht="46.5" customHeight="1" hidden="1">
      <c r="A42" s="34" t="s">
        <v>43</v>
      </c>
      <c r="B42" s="14">
        <v>0</v>
      </c>
      <c r="C42" s="35">
        <v>0</v>
      </c>
      <c r="D42" s="12"/>
    </row>
    <row r="43" spans="1:4" ht="46.5" customHeight="1" hidden="1">
      <c r="A43" s="34" t="s">
        <v>44</v>
      </c>
      <c r="B43" s="14">
        <v>0</v>
      </c>
      <c r="C43" s="35">
        <v>0</v>
      </c>
      <c r="D43" s="12"/>
    </row>
    <row r="44" spans="1:4" ht="21" customHeight="1">
      <c r="A44" s="34" t="s">
        <v>45</v>
      </c>
      <c r="B44" s="14">
        <v>3976599.06</v>
      </c>
      <c r="C44" s="35">
        <v>1334478.67</v>
      </c>
      <c r="D44" s="12"/>
    </row>
    <row r="45" spans="1:4" ht="18.75" customHeight="1">
      <c r="A45" s="34" t="s">
        <v>46</v>
      </c>
      <c r="B45" s="14"/>
      <c r="C45" s="35"/>
      <c r="D45" s="12">
        <f>ROUND(2698275,2)</f>
        <v>2698275</v>
      </c>
    </row>
    <row r="46" spans="1:4" ht="31.5" customHeight="1">
      <c r="A46" s="34" t="s">
        <v>47</v>
      </c>
      <c r="B46" s="14"/>
      <c r="C46" s="35"/>
      <c r="D46" s="12">
        <f>ROUND(-1150536.64,2)</f>
        <v>-1150536.64</v>
      </c>
    </row>
    <row r="47" spans="1:4" ht="15.75" customHeight="1">
      <c r="A47" s="36" t="s">
        <v>48</v>
      </c>
      <c r="B47" s="19">
        <f>SUM(B49:B60)</f>
        <v>5152799.0600000005</v>
      </c>
      <c r="C47" s="37">
        <f>SUM(C49:C60)</f>
        <v>1200966.4500000002</v>
      </c>
      <c r="D47" s="21">
        <f>D49+D50+D51+D52+D53+D55+D56+D57+D58+D59+D60</f>
        <v>0</v>
      </c>
    </row>
    <row r="48" spans="1:4" ht="15.75" customHeight="1">
      <c r="A48" s="38" t="s">
        <v>49</v>
      </c>
      <c r="B48" s="23"/>
      <c r="C48" s="39"/>
      <c r="D48" s="21"/>
    </row>
    <row r="49" spans="1:4" ht="15.75" customHeight="1">
      <c r="A49" s="38" t="s">
        <v>50</v>
      </c>
      <c r="B49" s="23">
        <v>1978490</v>
      </c>
      <c r="C49" s="39">
        <v>531091.95</v>
      </c>
      <c r="D49" s="21"/>
    </row>
    <row r="50" spans="1:4" ht="15.75" customHeight="1">
      <c r="A50" s="38" t="s">
        <v>51</v>
      </c>
      <c r="B50" s="23">
        <v>80800</v>
      </c>
      <c r="C50" s="39">
        <v>26526.42</v>
      </c>
      <c r="D50" s="21"/>
    </row>
    <row r="51" spans="1:4" ht="30.75" customHeight="1">
      <c r="A51" s="40" t="s">
        <v>52</v>
      </c>
      <c r="B51" s="23">
        <v>1000</v>
      </c>
      <c r="C51" s="39">
        <v>0</v>
      </c>
      <c r="D51" s="21"/>
    </row>
    <row r="52" spans="1:4" ht="15.75" customHeight="1">
      <c r="A52" s="40" t="s">
        <v>53</v>
      </c>
      <c r="B52" s="23">
        <v>1500338.63</v>
      </c>
      <c r="C52" s="39">
        <v>172814.16</v>
      </c>
      <c r="D52" s="21"/>
    </row>
    <row r="53" spans="1:4" ht="15" customHeight="1">
      <c r="A53" s="40" t="s">
        <v>54</v>
      </c>
      <c r="B53" s="23">
        <v>355570.43</v>
      </c>
      <c r="C53" s="39">
        <v>57788.92</v>
      </c>
      <c r="D53" s="21"/>
    </row>
    <row r="54" spans="1:4" ht="15.75" customHeight="1" hidden="1">
      <c r="A54" s="40" t="s">
        <v>55</v>
      </c>
      <c r="B54" s="23"/>
      <c r="C54" s="39"/>
      <c r="D54" s="21"/>
    </row>
    <row r="55" spans="1:4" ht="15.75" customHeight="1" hidden="1">
      <c r="A55" s="40" t="s">
        <v>56</v>
      </c>
      <c r="B55" s="23"/>
      <c r="C55" s="39"/>
      <c r="D55" s="21"/>
    </row>
    <row r="56" spans="1:4" ht="19.5" customHeight="1">
      <c r="A56" s="40" t="s">
        <v>57</v>
      </c>
      <c r="B56" s="23">
        <v>1170000</v>
      </c>
      <c r="C56" s="39">
        <v>390000</v>
      </c>
      <c r="D56" s="21"/>
    </row>
    <row r="57" spans="1:4" ht="15.75" customHeight="1" hidden="1">
      <c r="A57" s="40" t="s">
        <v>58</v>
      </c>
      <c r="B57" s="23"/>
      <c r="C57" s="39"/>
      <c r="D57" s="21"/>
    </row>
    <row r="58" spans="1:4" ht="14.25" customHeight="1">
      <c r="A58" s="40" t="s">
        <v>59</v>
      </c>
      <c r="B58" s="23">
        <v>66600</v>
      </c>
      <c r="C58" s="39">
        <v>22745</v>
      </c>
      <c r="D58" s="21"/>
    </row>
    <row r="59" spans="1:4" ht="15.75" customHeight="1" hidden="1">
      <c r="A59" s="40" t="s">
        <v>60</v>
      </c>
      <c r="B59" s="23"/>
      <c r="C59" s="39"/>
      <c r="D59" s="21"/>
    </row>
    <row r="60" spans="1:4" ht="18" customHeight="1">
      <c r="A60" s="40" t="s">
        <v>61</v>
      </c>
      <c r="B60" s="23">
        <v>0</v>
      </c>
      <c r="C60" s="39">
        <v>0</v>
      </c>
      <c r="D60" s="21"/>
    </row>
    <row r="61" spans="1:4" ht="20.25" customHeight="1" thickBot="1">
      <c r="A61" s="41" t="s">
        <v>66</v>
      </c>
      <c r="B61" s="42">
        <f>B6-B47</f>
        <v>0</v>
      </c>
      <c r="C61" s="43">
        <f>C6-C47</f>
        <v>360165.70999999973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2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76</v>
      </c>
      <c r="B3" s="44"/>
      <c r="C3" s="44"/>
      <c r="D3" s="3"/>
    </row>
    <row r="4" spans="1:4" ht="12.75" customHeight="1" thickBot="1">
      <c r="A4" s="46" t="s">
        <v>2</v>
      </c>
      <c r="B4" s="46"/>
      <c r="C4" s="46"/>
      <c r="D4" s="4" t="s">
        <v>3</v>
      </c>
    </row>
    <row r="5" spans="1:4" ht="46.5" customHeight="1" thickBot="1">
      <c r="A5" s="29" t="s">
        <v>4</v>
      </c>
      <c r="B5" s="30" t="s">
        <v>68</v>
      </c>
      <c r="C5" s="31" t="s">
        <v>77</v>
      </c>
      <c r="D5" s="8" t="s">
        <v>6</v>
      </c>
    </row>
    <row r="6" spans="1:4" ht="18.75" customHeight="1">
      <c r="A6" s="32" t="s">
        <v>7</v>
      </c>
      <c r="B6" s="10">
        <f>B7+B31</f>
        <v>5152799.0600000005</v>
      </c>
      <c r="C6" s="33">
        <f>C7+C31</f>
        <v>1932129.1800000002</v>
      </c>
      <c r="D6" s="12">
        <f>ROUND(742030526.57,2)</f>
        <v>742030526.57</v>
      </c>
    </row>
    <row r="7" spans="1:4" ht="16.5" customHeight="1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143639.54</v>
      </c>
      <c r="D7" s="12">
        <f>ROUND(483984227.91,2)</f>
        <v>483984227.91</v>
      </c>
    </row>
    <row r="8" spans="1:4" ht="18" customHeight="1" hidden="1">
      <c r="A8" s="34" t="s">
        <v>9</v>
      </c>
      <c r="B8" s="14"/>
      <c r="C8" s="35"/>
      <c r="D8" s="12">
        <f>ROUND(32351875.61,2)</f>
        <v>32351875.61</v>
      </c>
    </row>
    <row r="9" spans="1:4" ht="17.25" customHeight="1">
      <c r="A9" s="34" t="s">
        <v>10</v>
      </c>
      <c r="B9" s="14">
        <v>37800</v>
      </c>
      <c r="C9" s="35">
        <v>13894.62</v>
      </c>
      <c r="D9" s="12">
        <f>ROUND(160073377.83,2)</f>
        <v>160073377.83</v>
      </c>
    </row>
    <row r="10" spans="1:4" ht="18" customHeight="1">
      <c r="A10" s="34" t="s">
        <v>11</v>
      </c>
      <c r="B10" s="14"/>
      <c r="C10" s="35"/>
      <c r="D10" s="12">
        <f>ROUND(9128061.09,2)</f>
        <v>9128061.09</v>
      </c>
    </row>
    <row r="11" spans="1:4" ht="18" customHeight="1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5" customHeight="1">
      <c r="A13" s="34" t="s">
        <v>14</v>
      </c>
      <c r="B13" s="14"/>
      <c r="C13" s="35"/>
      <c r="D13" s="12">
        <f>ROUND(7416703.85,2)</f>
        <v>7416703.85</v>
      </c>
    </row>
    <row r="14" spans="1:4" ht="15" customHeight="1">
      <c r="A14" s="34" t="s">
        <v>15</v>
      </c>
      <c r="B14" s="14">
        <v>40000</v>
      </c>
      <c r="C14" s="35">
        <v>2379.95</v>
      </c>
      <c r="D14" s="12">
        <f>ROUND(1302741.98,2)</f>
        <v>1302741.98</v>
      </c>
    </row>
    <row r="15" spans="1:4" ht="16.5" customHeight="1" hidden="1">
      <c r="A15" s="34" t="s">
        <v>16</v>
      </c>
      <c r="B15" s="14"/>
      <c r="C15" s="35"/>
      <c r="D15" s="12">
        <f>ROUND(51296166.34,2)</f>
        <v>51296166.34</v>
      </c>
    </row>
    <row r="16" spans="1:4" ht="15.75" customHeight="1">
      <c r="A16" s="34" t="s">
        <v>17</v>
      </c>
      <c r="B16" s="14">
        <v>675000</v>
      </c>
      <c r="C16" s="35">
        <v>109694.97</v>
      </c>
      <c r="D16" s="12">
        <f>ROUND(71468760.61,2)</f>
        <v>71468760.61</v>
      </c>
    </row>
    <row r="17" spans="1:4" ht="17.25" customHeight="1" hidden="1">
      <c r="A17" s="34" t="s">
        <v>18</v>
      </c>
      <c r="B17" s="14"/>
      <c r="C17" s="35"/>
      <c r="D17" s="12">
        <f>ROUND(533554.49,2)</f>
        <v>533554.49</v>
      </c>
    </row>
    <row r="18" spans="1:4" ht="17.25" customHeight="1">
      <c r="A18" s="34" t="s">
        <v>19</v>
      </c>
      <c r="B18" s="14">
        <v>9000</v>
      </c>
      <c r="C18" s="35">
        <v>4000</v>
      </c>
      <c r="D18" s="12">
        <f>ROUND(16621985.17,2)</f>
        <v>16621985.17</v>
      </c>
    </row>
    <row r="19" spans="1:4" ht="27" hidden="1">
      <c r="A19" s="34" t="s">
        <v>20</v>
      </c>
      <c r="B19" s="14"/>
      <c r="C19" s="35"/>
      <c r="D19" s="12">
        <f>ROUND(73980.32,2)</f>
        <v>73980.32</v>
      </c>
    </row>
    <row r="20" spans="1:4" ht="27" hidden="1">
      <c r="A20" s="34" t="s">
        <v>21</v>
      </c>
      <c r="B20" s="14"/>
      <c r="C20" s="35"/>
      <c r="D20" s="12">
        <f>ROUND(653,2)</f>
        <v>653</v>
      </c>
    </row>
    <row r="21" spans="1:4" ht="60.75" customHeight="1">
      <c r="A21" s="34" t="s">
        <v>22</v>
      </c>
      <c r="B21" s="14">
        <v>53000</v>
      </c>
      <c r="C21" s="35">
        <v>13670</v>
      </c>
      <c r="D21" s="12">
        <f>ROUND(18414160.9,2)</f>
        <v>18414160.9</v>
      </c>
    </row>
    <row r="22" spans="1:4" ht="17.25" customHeight="1">
      <c r="A22" s="34" t="s">
        <v>23</v>
      </c>
      <c r="B22" s="14"/>
      <c r="C22" s="35"/>
      <c r="D22" s="12">
        <f>ROUND(84639,2)</f>
        <v>84639</v>
      </c>
    </row>
    <row r="23" spans="1:4" ht="63" customHeight="1" hidden="1">
      <c r="A23" s="34" t="s">
        <v>24</v>
      </c>
      <c r="B23" s="14"/>
      <c r="C23" s="35"/>
      <c r="D23" s="12">
        <f>ROUND(8801103.59,2)</f>
        <v>8801103.59</v>
      </c>
    </row>
    <row r="24" spans="1:4" ht="18" customHeight="1">
      <c r="A24" s="34" t="s">
        <v>25</v>
      </c>
      <c r="B24" s="14"/>
      <c r="C24" s="35"/>
      <c r="D24" s="12">
        <f>ROUND(4370607.57,2)</f>
        <v>4370607.57</v>
      </c>
    </row>
    <row r="25" spans="1:4" ht="16.5" customHeight="1">
      <c r="A25" s="34" t="s">
        <v>26</v>
      </c>
      <c r="B25" s="14"/>
      <c r="C25" s="35"/>
      <c r="D25" s="12">
        <f>ROUND(18027790.02,2)</f>
        <v>18027790.02</v>
      </c>
    </row>
    <row r="26" spans="1:4" ht="63.75" customHeight="1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 hidden="1">
      <c r="A28" s="34" t="s">
        <v>29</v>
      </c>
      <c r="B28" s="14"/>
      <c r="C28" s="35"/>
      <c r="D28" s="12"/>
    </row>
    <row r="29" spans="1:4" ht="17.25" customHeight="1">
      <c r="A29" s="34" t="s">
        <v>30</v>
      </c>
      <c r="B29" s="14"/>
      <c r="C29" s="35"/>
      <c r="D29" s="12">
        <f>ROUND(4264172.16,2)</f>
        <v>4264172.16</v>
      </c>
    </row>
    <row r="30" spans="1:4" ht="15.75" customHeight="1">
      <c r="A30" s="34" t="s">
        <v>31</v>
      </c>
      <c r="B30" s="14"/>
      <c r="C30" s="35"/>
      <c r="D30" s="12">
        <f>ROUND(13100477.32,2)</f>
        <v>13100477.32</v>
      </c>
    </row>
    <row r="31" spans="1:4" ht="17.25" customHeight="1">
      <c r="A31" s="34" t="s">
        <v>32</v>
      </c>
      <c r="B31" s="14">
        <f>B32+B45+B46</f>
        <v>4337999.0600000005</v>
      </c>
      <c r="C31" s="35">
        <f>C32+C45+C46</f>
        <v>1788489.6400000001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4337999.0600000005</v>
      </c>
      <c r="C32" s="35">
        <f>C33+C34+C35+C36+C37+C38+C39+C41+C44+C42+C43+C40</f>
        <v>1788489.6400000001</v>
      </c>
      <c r="D32" s="17">
        <f>D33+D34+D35+D36+D37+D38+D39</f>
        <v>256498560.3</v>
      </c>
    </row>
    <row r="33" spans="1:4" ht="20.25" customHeight="1">
      <c r="A33" s="34" t="s">
        <v>34</v>
      </c>
      <c r="B33" s="14">
        <v>280600</v>
      </c>
      <c r="C33" s="35">
        <v>116910</v>
      </c>
      <c r="D33" s="12">
        <f>ROUND(36778900,2)</f>
        <v>36778900</v>
      </c>
    </row>
    <row r="34" spans="1:4" ht="27.75" customHeight="1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20.25" customHeight="1">
      <c r="A35" s="34" t="s">
        <v>36</v>
      </c>
      <c r="B35" s="14">
        <v>80800</v>
      </c>
      <c r="C35" s="35">
        <v>32852.84</v>
      </c>
      <c r="D35" s="12">
        <f>ROUND(175043726.93,2)</f>
        <v>175043726.93</v>
      </c>
    </row>
    <row r="36" spans="1:4" ht="54.75" hidden="1">
      <c r="A36" s="34" t="s">
        <v>37</v>
      </c>
      <c r="B36" s="14"/>
      <c r="C36" s="35"/>
      <c r="D36" s="12">
        <f>ROUND(21382,2)</f>
        <v>21382</v>
      </c>
    </row>
    <row r="37" spans="1:4" ht="33.75" customHeight="1" hidden="1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30" customHeight="1" hidden="1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 hidden="1">
      <c r="A39" s="34" t="s">
        <v>40</v>
      </c>
      <c r="B39" s="14"/>
      <c r="C39" s="35"/>
      <c r="D39" s="12"/>
    </row>
    <row r="40" spans="1:4" ht="41.25" hidden="1">
      <c r="A40" s="34" t="s">
        <v>41</v>
      </c>
      <c r="B40" s="14">
        <v>0</v>
      </c>
      <c r="C40" s="35">
        <v>0</v>
      </c>
      <c r="D40" s="12"/>
    </row>
    <row r="41" spans="1:4" ht="36.75" customHeight="1" hidden="1">
      <c r="A41" s="34" t="s">
        <v>42</v>
      </c>
      <c r="B41" s="14">
        <v>0</v>
      </c>
      <c r="C41" s="35">
        <v>0</v>
      </c>
      <c r="D41" s="12"/>
    </row>
    <row r="42" spans="1:4" ht="46.5" customHeight="1" hidden="1">
      <c r="A42" s="34" t="s">
        <v>43</v>
      </c>
      <c r="B42" s="14">
        <v>0</v>
      </c>
      <c r="C42" s="35">
        <v>0</v>
      </c>
      <c r="D42" s="12"/>
    </row>
    <row r="43" spans="1:4" ht="46.5" customHeight="1" hidden="1">
      <c r="A43" s="34" t="s">
        <v>44</v>
      </c>
      <c r="B43" s="14">
        <v>0</v>
      </c>
      <c r="C43" s="35">
        <v>0</v>
      </c>
      <c r="D43" s="12"/>
    </row>
    <row r="44" spans="1:4" ht="21" customHeight="1">
      <c r="A44" s="34" t="s">
        <v>45</v>
      </c>
      <c r="B44" s="14">
        <v>3976599.06</v>
      </c>
      <c r="C44" s="35">
        <v>1638726.8</v>
      </c>
      <c r="D44" s="12"/>
    </row>
    <row r="45" spans="1:4" ht="18.75" customHeight="1">
      <c r="A45" s="34" t="s">
        <v>46</v>
      </c>
      <c r="B45" s="14"/>
      <c r="C45" s="35"/>
      <c r="D45" s="12">
        <f>ROUND(2698275,2)</f>
        <v>2698275</v>
      </c>
    </row>
    <row r="46" spans="1:4" ht="31.5" customHeight="1">
      <c r="A46" s="34" t="s">
        <v>47</v>
      </c>
      <c r="B46" s="14"/>
      <c r="C46" s="35"/>
      <c r="D46" s="12">
        <f>ROUND(-1150536.64,2)</f>
        <v>-1150536.64</v>
      </c>
    </row>
    <row r="47" spans="1:4" ht="15.75" customHeight="1">
      <c r="A47" s="36" t="s">
        <v>48</v>
      </c>
      <c r="B47" s="19">
        <f>SUM(B49:B60)</f>
        <v>5152799.0600000005</v>
      </c>
      <c r="C47" s="37">
        <f>SUM(C49:C60)</f>
        <v>1522899.13</v>
      </c>
      <c r="D47" s="21">
        <f>D49+D50+D51+D52+D53+D55+D56+D57+D58+D59+D60</f>
        <v>0</v>
      </c>
    </row>
    <row r="48" spans="1:4" ht="15.75" customHeight="1">
      <c r="A48" s="38" t="s">
        <v>49</v>
      </c>
      <c r="B48" s="23"/>
      <c r="C48" s="39"/>
      <c r="D48" s="21"/>
    </row>
    <row r="49" spans="1:4" ht="15.75" customHeight="1">
      <c r="A49" s="38" t="s">
        <v>50</v>
      </c>
      <c r="B49" s="23">
        <v>1978490</v>
      </c>
      <c r="C49" s="39">
        <v>670631.26</v>
      </c>
      <c r="D49" s="21"/>
    </row>
    <row r="50" spans="1:4" ht="15.75" customHeight="1">
      <c r="A50" s="38" t="s">
        <v>51</v>
      </c>
      <c r="B50" s="23">
        <v>80800</v>
      </c>
      <c r="C50" s="39">
        <v>32852.84</v>
      </c>
      <c r="D50" s="21"/>
    </row>
    <row r="51" spans="1:4" ht="30.75" customHeight="1">
      <c r="A51" s="40" t="s">
        <v>52</v>
      </c>
      <c r="B51" s="23">
        <v>1000</v>
      </c>
      <c r="C51" s="39">
        <v>0</v>
      </c>
      <c r="D51" s="21"/>
    </row>
    <row r="52" spans="1:4" ht="15.75" customHeight="1">
      <c r="A52" s="40" t="s">
        <v>53</v>
      </c>
      <c r="B52" s="23">
        <v>1500338.63</v>
      </c>
      <c r="C52" s="39">
        <v>242092.15</v>
      </c>
      <c r="D52" s="21"/>
    </row>
    <row r="53" spans="1:4" ht="15" customHeight="1">
      <c r="A53" s="40" t="s">
        <v>54</v>
      </c>
      <c r="B53" s="23">
        <v>355570.43</v>
      </c>
      <c r="C53" s="39">
        <v>61391.63</v>
      </c>
      <c r="D53" s="21"/>
    </row>
    <row r="54" spans="1:4" ht="15.75" customHeight="1" hidden="1">
      <c r="A54" s="40" t="s">
        <v>55</v>
      </c>
      <c r="B54" s="23"/>
      <c r="C54" s="39"/>
      <c r="D54" s="21"/>
    </row>
    <row r="55" spans="1:4" ht="15.75" customHeight="1" hidden="1">
      <c r="A55" s="40" t="s">
        <v>56</v>
      </c>
      <c r="B55" s="23"/>
      <c r="C55" s="39"/>
      <c r="D55" s="21"/>
    </row>
    <row r="56" spans="1:4" ht="19.5" customHeight="1">
      <c r="A56" s="40" t="s">
        <v>57</v>
      </c>
      <c r="B56" s="23">
        <v>1170000</v>
      </c>
      <c r="C56" s="39">
        <v>487500</v>
      </c>
      <c r="D56" s="21"/>
    </row>
    <row r="57" spans="1:4" ht="15.75" customHeight="1" hidden="1">
      <c r="A57" s="40" t="s">
        <v>58</v>
      </c>
      <c r="B57" s="23"/>
      <c r="C57" s="39"/>
      <c r="D57" s="21"/>
    </row>
    <row r="58" spans="1:4" ht="14.25" customHeight="1">
      <c r="A58" s="40" t="s">
        <v>59</v>
      </c>
      <c r="B58" s="23">
        <v>66600</v>
      </c>
      <c r="C58" s="39">
        <v>28431.25</v>
      </c>
      <c r="D58" s="21"/>
    </row>
    <row r="59" spans="1:4" ht="15.75" customHeight="1" hidden="1">
      <c r="A59" s="40" t="s">
        <v>60</v>
      </c>
      <c r="B59" s="23"/>
      <c r="C59" s="39"/>
      <c r="D59" s="21"/>
    </row>
    <row r="60" spans="1:4" ht="18" customHeight="1">
      <c r="A60" s="40" t="s">
        <v>61</v>
      </c>
      <c r="B60" s="23">
        <v>0</v>
      </c>
      <c r="C60" s="39">
        <v>0</v>
      </c>
      <c r="D60" s="21"/>
    </row>
    <row r="61" spans="1:4" ht="20.25" customHeight="1" thickBot="1">
      <c r="A61" s="41" t="s">
        <v>66</v>
      </c>
      <c r="B61" s="42">
        <f>B6-B47</f>
        <v>0</v>
      </c>
      <c r="C61" s="43">
        <f>C6-C47</f>
        <v>409230.0500000003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0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78</v>
      </c>
      <c r="B3" s="44"/>
      <c r="C3" s="44"/>
      <c r="D3" s="3"/>
    </row>
    <row r="4" spans="1:4" ht="12.75" customHeight="1" thickBot="1">
      <c r="A4" s="46" t="s">
        <v>2</v>
      </c>
      <c r="B4" s="46"/>
      <c r="C4" s="46"/>
      <c r="D4" s="4" t="s">
        <v>3</v>
      </c>
    </row>
    <row r="5" spans="1:4" ht="46.5" customHeight="1" thickBot="1">
      <c r="A5" s="29" t="s">
        <v>4</v>
      </c>
      <c r="B5" s="30" t="s">
        <v>68</v>
      </c>
      <c r="C5" s="31" t="s">
        <v>79</v>
      </c>
      <c r="D5" s="8" t="s">
        <v>6</v>
      </c>
    </row>
    <row r="6" spans="1:4" ht="18.75" customHeight="1">
      <c r="A6" s="32" t="s">
        <v>7</v>
      </c>
      <c r="B6" s="10">
        <f>B7+B31</f>
        <v>5199070.24</v>
      </c>
      <c r="C6" s="33">
        <f>C7+C31</f>
        <v>2328866.34</v>
      </c>
      <c r="D6" s="12">
        <f>ROUND(742030526.57,2)</f>
        <v>742030526.57</v>
      </c>
    </row>
    <row r="7" spans="1:4" ht="16.5" customHeight="1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190950.65</v>
      </c>
      <c r="D7" s="12">
        <f>ROUND(483984227.91,2)</f>
        <v>483984227.91</v>
      </c>
    </row>
    <row r="8" spans="1:4" ht="18" customHeight="1" hidden="1">
      <c r="A8" s="34" t="s">
        <v>9</v>
      </c>
      <c r="B8" s="14"/>
      <c r="C8" s="35"/>
      <c r="D8" s="12">
        <f>ROUND(32351875.61,2)</f>
        <v>32351875.61</v>
      </c>
    </row>
    <row r="9" spans="1:4" ht="17.25" customHeight="1">
      <c r="A9" s="34" t="s">
        <v>10</v>
      </c>
      <c r="B9" s="14">
        <v>37800</v>
      </c>
      <c r="C9" s="35">
        <v>17134.25</v>
      </c>
      <c r="D9" s="12">
        <f>ROUND(160073377.83,2)</f>
        <v>160073377.83</v>
      </c>
    </row>
    <row r="10" spans="1:4" ht="18" customHeight="1">
      <c r="A10" s="34" t="s">
        <v>11</v>
      </c>
      <c r="B10" s="14"/>
      <c r="C10" s="35"/>
      <c r="D10" s="12">
        <f>ROUND(9128061.09,2)</f>
        <v>9128061.09</v>
      </c>
    </row>
    <row r="11" spans="1:4" ht="18" customHeight="1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5" customHeight="1">
      <c r="A13" s="34" t="s">
        <v>14</v>
      </c>
      <c r="B13" s="14"/>
      <c r="C13" s="35"/>
      <c r="D13" s="12">
        <f>ROUND(7416703.85,2)</f>
        <v>7416703.85</v>
      </c>
    </row>
    <row r="14" spans="1:4" ht="15" customHeight="1">
      <c r="A14" s="34" t="s">
        <v>15</v>
      </c>
      <c r="B14" s="14">
        <v>40000</v>
      </c>
      <c r="C14" s="35">
        <v>2381.35</v>
      </c>
      <c r="D14" s="12">
        <f>ROUND(1302741.98,2)</f>
        <v>1302741.98</v>
      </c>
    </row>
    <row r="15" spans="1:4" ht="16.5" customHeight="1" hidden="1">
      <c r="A15" s="34" t="s">
        <v>16</v>
      </c>
      <c r="B15" s="14"/>
      <c r="C15" s="35"/>
      <c r="D15" s="12">
        <f>ROUND(51296166.34,2)</f>
        <v>51296166.34</v>
      </c>
    </row>
    <row r="16" spans="1:4" ht="15.75" customHeight="1">
      <c r="A16" s="34" t="s">
        <v>17</v>
      </c>
      <c r="B16" s="14">
        <v>675000</v>
      </c>
      <c r="C16" s="35">
        <v>148297.05</v>
      </c>
      <c r="D16" s="12">
        <f>ROUND(71468760.61,2)</f>
        <v>71468760.61</v>
      </c>
    </row>
    <row r="17" spans="1:4" ht="17.25" customHeight="1" hidden="1">
      <c r="A17" s="34" t="s">
        <v>18</v>
      </c>
      <c r="B17" s="14"/>
      <c r="C17" s="35"/>
      <c r="D17" s="12">
        <f>ROUND(533554.49,2)</f>
        <v>533554.49</v>
      </c>
    </row>
    <row r="18" spans="1:4" ht="17.25" customHeight="1">
      <c r="A18" s="34" t="s">
        <v>19</v>
      </c>
      <c r="B18" s="14">
        <v>9000</v>
      </c>
      <c r="C18" s="35">
        <v>4000</v>
      </c>
      <c r="D18" s="12">
        <f>ROUND(16621985.17,2)</f>
        <v>16621985.17</v>
      </c>
    </row>
    <row r="19" spans="1:4" ht="27" hidden="1">
      <c r="A19" s="34" t="s">
        <v>20</v>
      </c>
      <c r="B19" s="14"/>
      <c r="C19" s="35"/>
      <c r="D19" s="12">
        <f>ROUND(73980.32,2)</f>
        <v>73980.32</v>
      </c>
    </row>
    <row r="20" spans="1:4" ht="27" hidden="1">
      <c r="A20" s="34" t="s">
        <v>21</v>
      </c>
      <c r="B20" s="14"/>
      <c r="C20" s="35"/>
      <c r="D20" s="12">
        <f>ROUND(653,2)</f>
        <v>653</v>
      </c>
    </row>
    <row r="21" spans="1:4" ht="60.75" customHeight="1">
      <c r="A21" s="34" t="s">
        <v>22</v>
      </c>
      <c r="B21" s="14">
        <v>53000</v>
      </c>
      <c r="C21" s="35">
        <v>19138</v>
      </c>
      <c r="D21" s="12">
        <f>ROUND(18414160.9,2)</f>
        <v>18414160.9</v>
      </c>
    </row>
    <row r="22" spans="1:4" ht="17.25" customHeight="1">
      <c r="A22" s="34" t="s">
        <v>23</v>
      </c>
      <c r="B22" s="14"/>
      <c r="C22" s="35"/>
      <c r="D22" s="12">
        <f>ROUND(84639,2)</f>
        <v>84639</v>
      </c>
    </row>
    <row r="23" spans="1:4" ht="63" customHeight="1" hidden="1">
      <c r="A23" s="34" t="s">
        <v>24</v>
      </c>
      <c r="B23" s="14"/>
      <c r="C23" s="35"/>
      <c r="D23" s="12">
        <f>ROUND(8801103.59,2)</f>
        <v>8801103.59</v>
      </c>
    </row>
    <row r="24" spans="1:4" ht="18" customHeight="1">
      <c r="A24" s="34" t="s">
        <v>25</v>
      </c>
      <c r="B24" s="14"/>
      <c r="C24" s="35"/>
      <c r="D24" s="12">
        <f>ROUND(4370607.57,2)</f>
        <v>4370607.57</v>
      </c>
    </row>
    <row r="25" spans="1:4" ht="16.5" customHeight="1">
      <c r="A25" s="34" t="s">
        <v>26</v>
      </c>
      <c r="B25" s="14"/>
      <c r="C25" s="35"/>
      <c r="D25" s="12">
        <f>ROUND(18027790.02,2)</f>
        <v>18027790.02</v>
      </c>
    </row>
    <row r="26" spans="1:4" ht="63.75" customHeight="1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 hidden="1">
      <c r="A28" s="34" t="s">
        <v>29</v>
      </c>
      <c r="B28" s="14"/>
      <c r="C28" s="35"/>
      <c r="D28" s="12"/>
    </row>
    <row r="29" spans="1:4" ht="17.25" customHeight="1">
      <c r="A29" s="34" t="s">
        <v>30</v>
      </c>
      <c r="B29" s="14"/>
      <c r="C29" s="35"/>
      <c r="D29" s="12">
        <f>ROUND(4264172.16,2)</f>
        <v>4264172.16</v>
      </c>
    </row>
    <row r="30" spans="1:4" ht="15.75" customHeight="1">
      <c r="A30" s="34" t="s">
        <v>31</v>
      </c>
      <c r="B30" s="14"/>
      <c r="C30" s="35"/>
      <c r="D30" s="12">
        <f>ROUND(13100477.32,2)</f>
        <v>13100477.32</v>
      </c>
    </row>
    <row r="31" spans="1:4" ht="17.25" customHeight="1">
      <c r="A31" s="34" t="s">
        <v>32</v>
      </c>
      <c r="B31" s="14">
        <f>B32+B45+B46</f>
        <v>4384270.24</v>
      </c>
      <c r="C31" s="35">
        <f>C32+C45+C46</f>
        <v>2137915.69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4384270.24</v>
      </c>
      <c r="C32" s="35">
        <f>C33+C34+C35+C36+C37+C38+C39+C41+C44+C42+C43+C40</f>
        <v>2137915.69</v>
      </c>
      <c r="D32" s="17">
        <f>D33+D34+D35+D36+D37+D38+D39</f>
        <v>256498560.3</v>
      </c>
    </row>
    <row r="33" spans="1:4" ht="20.25" customHeight="1">
      <c r="A33" s="34" t="s">
        <v>34</v>
      </c>
      <c r="B33" s="14">
        <v>280600</v>
      </c>
      <c r="C33" s="35">
        <v>140300</v>
      </c>
      <c r="D33" s="12">
        <f>ROUND(36778900,2)</f>
        <v>36778900</v>
      </c>
    </row>
    <row r="34" spans="1:4" ht="27.75" customHeight="1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20.25" customHeight="1">
      <c r="A35" s="34" t="s">
        <v>36</v>
      </c>
      <c r="B35" s="14">
        <v>80800</v>
      </c>
      <c r="C35" s="35">
        <v>40400</v>
      </c>
      <c r="D35" s="12">
        <f>ROUND(175043726.93,2)</f>
        <v>175043726.93</v>
      </c>
    </row>
    <row r="36" spans="1:4" ht="54.75" hidden="1">
      <c r="A36" s="34" t="s">
        <v>37</v>
      </c>
      <c r="B36" s="14"/>
      <c r="C36" s="35"/>
      <c r="D36" s="12">
        <f>ROUND(21382,2)</f>
        <v>21382</v>
      </c>
    </row>
    <row r="37" spans="1:4" ht="33.75" customHeight="1" hidden="1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30" customHeight="1" hidden="1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 hidden="1">
      <c r="A39" s="34" t="s">
        <v>40</v>
      </c>
      <c r="B39" s="14"/>
      <c r="C39" s="35"/>
      <c r="D39" s="12"/>
    </row>
    <row r="40" spans="1:4" ht="41.25" hidden="1">
      <c r="A40" s="34" t="s">
        <v>41</v>
      </c>
      <c r="B40" s="14">
        <v>0</v>
      </c>
      <c r="C40" s="35">
        <v>0</v>
      </c>
      <c r="D40" s="12"/>
    </row>
    <row r="41" spans="1:4" ht="36.75" customHeight="1" hidden="1">
      <c r="A41" s="34" t="s">
        <v>42</v>
      </c>
      <c r="B41" s="14">
        <v>0</v>
      </c>
      <c r="C41" s="35">
        <v>0</v>
      </c>
      <c r="D41" s="12"/>
    </row>
    <row r="42" spans="1:4" ht="46.5" customHeight="1" hidden="1">
      <c r="A42" s="34" t="s">
        <v>43</v>
      </c>
      <c r="B42" s="14">
        <v>0</v>
      </c>
      <c r="C42" s="35">
        <v>0</v>
      </c>
      <c r="D42" s="12"/>
    </row>
    <row r="43" spans="1:4" ht="46.5" customHeight="1" hidden="1">
      <c r="A43" s="34" t="s">
        <v>44</v>
      </c>
      <c r="B43" s="14">
        <v>0</v>
      </c>
      <c r="C43" s="35">
        <v>0</v>
      </c>
      <c r="D43" s="12"/>
    </row>
    <row r="44" spans="1:4" ht="21" customHeight="1">
      <c r="A44" s="34" t="s">
        <v>45</v>
      </c>
      <c r="B44" s="14">
        <v>4022870.24</v>
      </c>
      <c r="C44" s="35">
        <v>1957215.69</v>
      </c>
      <c r="D44" s="12"/>
    </row>
    <row r="45" spans="1:4" ht="18.75" customHeight="1">
      <c r="A45" s="34" t="s">
        <v>46</v>
      </c>
      <c r="B45" s="14"/>
      <c r="C45" s="35"/>
      <c r="D45" s="12">
        <f>ROUND(2698275,2)</f>
        <v>2698275</v>
      </c>
    </row>
    <row r="46" spans="1:4" ht="31.5" customHeight="1">
      <c r="A46" s="34" t="s">
        <v>47</v>
      </c>
      <c r="B46" s="14"/>
      <c r="C46" s="35"/>
      <c r="D46" s="12">
        <f>ROUND(-1150536.64,2)</f>
        <v>-1150536.64</v>
      </c>
    </row>
    <row r="47" spans="1:4" ht="15.75" customHeight="1">
      <c r="A47" s="36" t="s">
        <v>48</v>
      </c>
      <c r="B47" s="19">
        <f>SUM(B49:B60)</f>
        <v>5342329.300000001</v>
      </c>
      <c r="C47" s="37">
        <f>SUM(C49:C60)</f>
        <v>1783192.9700000002</v>
      </c>
      <c r="D47" s="21">
        <f>D49+D50+D51+D52+D53+D55+D56+D57+D58+D59+D60</f>
        <v>0</v>
      </c>
    </row>
    <row r="48" spans="1:4" ht="15.75" customHeight="1">
      <c r="A48" s="38" t="s">
        <v>49</v>
      </c>
      <c r="B48" s="23"/>
      <c r="C48" s="39"/>
      <c r="D48" s="21"/>
    </row>
    <row r="49" spans="1:4" ht="15.75" customHeight="1">
      <c r="A49" s="38" t="s">
        <v>50</v>
      </c>
      <c r="B49" s="23">
        <v>2113490</v>
      </c>
      <c r="C49" s="39">
        <v>808510.25</v>
      </c>
      <c r="D49" s="21"/>
    </row>
    <row r="50" spans="1:4" ht="15.75" customHeight="1">
      <c r="A50" s="38" t="s">
        <v>51</v>
      </c>
      <c r="B50" s="23">
        <v>80800</v>
      </c>
      <c r="C50" s="39">
        <v>40400</v>
      </c>
      <c r="D50" s="21"/>
    </row>
    <row r="51" spans="1:4" ht="30.75" customHeight="1">
      <c r="A51" s="40" t="s">
        <v>52</v>
      </c>
      <c r="B51" s="23">
        <v>1000</v>
      </c>
      <c r="C51" s="39">
        <v>0</v>
      </c>
      <c r="D51" s="21"/>
    </row>
    <row r="52" spans="1:4" ht="15.75" customHeight="1">
      <c r="A52" s="40" t="s">
        <v>53</v>
      </c>
      <c r="B52" s="23">
        <v>1503308.87</v>
      </c>
      <c r="C52" s="39">
        <v>247997.39</v>
      </c>
      <c r="D52" s="21"/>
    </row>
    <row r="53" spans="1:4" ht="15" customHeight="1">
      <c r="A53" s="40" t="s">
        <v>54</v>
      </c>
      <c r="B53" s="23">
        <v>407130.43</v>
      </c>
      <c r="C53" s="39">
        <v>67167.83</v>
      </c>
      <c r="D53" s="21"/>
    </row>
    <row r="54" spans="1:4" ht="15.75" customHeight="1" hidden="1">
      <c r="A54" s="40" t="s">
        <v>55</v>
      </c>
      <c r="B54" s="23"/>
      <c r="C54" s="39"/>
      <c r="D54" s="21"/>
    </row>
    <row r="55" spans="1:4" ht="15.75" customHeight="1" hidden="1">
      <c r="A55" s="40" t="s">
        <v>56</v>
      </c>
      <c r="B55" s="23"/>
      <c r="C55" s="39"/>
      <c r="D55" s="21"/>
    </row>
    <row r="56" spans="1:4" ht="19.5" customHeight="1">
      <c r="A56" s="40" t="s">
        <v>57</v>
      </c>
      <c r="B56" s="23">
        <v>1170000</v>
      </c>
      <c r="C56" s="39">
        <v>585000</v>
      </c>
      <c r="D56" s="21"/>
    </row>
    <row r="57" spans="1:4" ht="15.75" customHeight="1" hidden="1">
      <c r="A57" s="40" t="s">
        <v>58</v>
      </c>
      <c r="B57" s="23"/>
      <c r="C57" s="39"/>
      <c r="D57" s="21"/>
    </row>
    <row r="58" spans="1:4" ht="14.25" customHeight="1">
      <c r="A58" s="40" t="s">
        <v>59</v>
      </c>
      <c r="B58" s="23">
        <v>66600</v>
      </c>
      <c r="C58" s="39">
        <v>34117.5</v>
      </c>
      <c r="D58" s="21"/>
    </row>
    <row r="59" spans="1:4" ht="15.75" customHeight="1" hidden="1">
      <c r="A59" s="40" t="s">
        <v>60</v>
      </c>
      <c r="B59" s="23"/>
      <c r="C59" s="39"/>
      <c r="D59" s="21"/>
    </row>
    <row r="60" spans="1:4" ht="18" customHeight="1">
      <c r="A60" s="40" t="s">
        <v>61</v>
      </c>
      <c r="B60" s="23">
        <v>0</v>
      </c>
      <c r="C60" s="39">
        <v>0</v>
      </c>
      <c r="D60" s="21"/>
    </row>
    <row r="61" spans="1:4" ht="20.25" customHeight="1" thickBot="1">
      <c r="A61" s="41" t="s">
        <v>66</v>
      </c>
      <c r="B61" s="42">
        <f>B6-B47</f>
        <v>-143259.06000000052</v>
      </c>
      <c r="C61" s="43">
        <f>C6-C47</f>
        <v>545673.3699999996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80</v>
      </c>
      <c r="B3" s="44"/>
      <c r="C3" s="44"/>
      <c r="D3" s="3"/>
    </row>
    <row r="4" spans="1:4" ht="12.75" customHeight="1" thickBot="1">
      <c r="A4" s="46" t="s">
        <v>2</v>
      </c>
      <c r="B4" s="46"/>
      <c r="C4" s="46"/>
      <c r="D4" s="4" t="s">
        <v>3</v>
      </c>
    </row>
    <row r="5" spans="1:4" ht="46.5" customHeight="1" thickBot="1">
      <c r="A5" s="29" t="s">
        <v>4</v>
      </c>
      <c r="B5" s="30" t="s">
        <v>68</v>
      </c>
      <c r="C5" s="31" t="s">
        <v>81</v>
      </c>
      <c r="D5" s="8" t="s">
        <v>6</v>
      </c>
    </row>
    <row r="6" spans="1:4" ht="18.75" customHeight="1">
      <c r="A6" s="32" t="s">
        <v>7</v>
      </c>
      <c r="B6" s="10">
        <f>B7+B31</f>
        <v>5223070.24</v>
      </c>
      <c r="C6" s="33">
        <f>C7+C31</f>
        <v>2704783.08</v>
      </c>
      <c r="D6" s="12">
        <f>ROUND(742030526.57,2)</f>
        <v>742030526.57</v>
      </c>
    </row>
    <row r="7" spans="1:4" ht="16.5" customHeight="1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232747.22</v>
      </c>
      <c r="D7" s="12">
        <f>ROUND(483984227.91,2)</f>
        <v>483984227.91</v>
      </c>
    </row>
    <row r="8" spans="1:4" ht="18" customHeight="1" hidden="1">
      <c r="A8" s="34" t="s">
        <v>9</v>
      </c>
      <c r="B8" s="14"/>
      <c r="C8" s="35"/>
      <c r="D8" s="12">
        <f>ROUND(32351875.61,2)</f>
        <v>32351875.61</v>
      </c>
    </row>
    <row r="9" spans="1:4" ht="17.25" customHeight="1">
      <c r="A9" s="34" t="s">
        <v>10</v>
      </c>
      <c r="B9" s="14">
        <v>37800</v>
      </c>
      <c r="C9" s="35">
        <v>18966.65</v>
      </c>
      <c r="D9" s="12">
        <f>ROUND(160073377.83,2)</f>
        <v>160073377.83</v>
      </c>
    </row>
    <row r="10" spans="1:4" ht="18" customHeight="1">
      <c r="A10" s="34" t="s">
        <v>11</v>
      </c>
      <c r="B10" s="14"/>
      <c r="C10" s="35"/>
      <c r="D10" s="12">
        <f>ROUND(9128061.09,2)</f>
        <v>9128061.09</v>
      </c>
    </row>
    <row r="11" spans="1:4" ht="18" customHeight="1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5" customHeight="1">
      <c r="A13" s="34" t="s">
        <v>14</v>
      </c>
      <c r="B13" s="14"/>
      <c r="C13" s="35"/>
      <c r="D13" s="12">
        <f>ROUND(7416703.85,2)</f>
        <v>7416703.85</v>
      </c>
    </row>
    <row r="14" spans="1:4" ht="15" customHeight="1">
      <c r="A14" s="34" t="s">
        <v>15</v>
      </c>
      <c r="B14" s="14">
        <v>40000</v>
      </c>
      <c r="C14" s="35">
        <v>2381.35</v>
      </c>
      <c r="D14" s="12">
        <f>ROUND(1302741.98,2)</f>
        <v>1302741.98</v>
      </c>
    </row>
    <row r="15" spans="1:4" ht="16.5" customHeight="1" hidden="1">
      <c r="A15" s="34" t="s">
        <v>16</v>
      </c>
      <c r="B15" s="14"/>
      <c r="C15" s="35"/>
      <c r="D15" s="12">
        <f>ROUND(51296166.34,2)</f>
        <v>51296166.34</v>
      </c>
    </row>
    <row r="16" spans="1:4" ht="15.75" customHeight="1">
      <c r="A16" s="34" t="s">
        <v>17</v>
      </c>
      <c r="B16" s="14">
        <v>675000</v>
      </c>
      <c r="C16" s="35">
        <v>185527.22</v>
      </c>
      <c r="D16" s="12">
        <f>ROUND(71468760.61,2)</f>
        <v>71468760.61</v>
      </c>
    </row>
    <row r="17" spans="1:4" ht="17.25" customHeight="1" hidden="1">
      <c r="A17" s="34" t="s">
        <v>18</v>
      </c>
      <c r="B17" s="14"/>
      <c r="C17" s="35"/>
      <c r="D17" s="12">
        <f>ROUND(533554.49,2)</f>
        <v>533554.49</v>
      </c>
    </row>
    <row r="18" spans="1:4" ht="17.25" customHeight="1">
      <c r="A18" s="34" t="s">
        <v>19</v>
      </c>
      <c r="B18" s="14">
        <v>9000</v>
      </c>
      <c r="C18" s="35">
        <v>4000</v>
      </c>
      <c r="D18" s="12">
        <f>ROUND(16621985.17,2)</f>
        <v>16621985.17</v>
      </c>
    </row>
    <row r="19" spans="1:4" ht="27" hidden="1">
      <c r="A19" s="34" t="s">
        <v>20</v>
      </c>
      <c r="B19" s="14"/>
      <c r="C19" s="35"/>
      <c r="D19" s="12">
        <f>ROUND(73980.32,2)</f>
        <v>73980.32</v>
      </c>
    </row>
    <row r="20" spans="1:4" ht="27" hidden="1">
      <c r="A20" s="34" t="s">
        <v>21</v>
      </c>
      <c r="B20" s="14"/>
      <c r="C20" s="35"/>
      <c r="D20" s="12">
        <f>ROUND(653,2)</f>
        <v>653</v>
      </c>
    </row>
    <row r="21" spans="1:4" ht="60.75" customHeight="1">
      <c r="A21" s="34" t="s">
        <v>22</v>
      </c>
      <c r="B21" s="14">
        <v>53000</v>
      </c>
      <c r="C21" s="35">
        <v>21872</v>
      </c>
      <c r="D21" s="12">
        <f>ROUND(18414160.9,2)</f>
        <v>18414160.9</v>
      </c>
    </row>
    <row r="22" spans="1:4" ht="17.25" customHeight="1">
      <c r="A22" s="34" t="s">
        <v>23</v>
      </c>
      <c r="B22" s="14"/>
      <c r="C22" s="35"/>
      <c r="D22" s="12">
        <f>ROUND(84639,2)</f>
        <v>84639</v>
      </c>
    </row>
    <row r="23" spans="1:4" ht="63" customHeight="1" hidden="1">
      <c r="A23" s="34" t="s">
        <v>24</v>
      </c>
      <c r="B23" s="14"/>
      <c r="C23" s="35"/>
      <c r="D23" s="12">
        <f>ROUND(8801103.59,2)</f>
        <v>8801103.59</v>
      </c>
    </row>
    <row r="24" spans="1:4" ht="18" customHeight="1">
      <c r="A24" s="34" t="s">
        <v>25</v>
      </c>
      <c r="B24" s="14"/>
      <c r="C24" s="35"/>
      <c r="D24" s="12">
        <f>ROUND(4370607.57,2)</f>
        <v>4370607.57</v>
      </c>
    </row>
    <row r="25" spans="1:4" ht="16.5" customHeight="1">
      <c r="A25" s="34" t="s">
        <v>26</v>
      </c>
      <c r="B25" s="14"/>
      <c r="C25" s="35"/>
      <c r="D25" s="12">
        <f>ROUND(18027790.02,2)</f>
        <v>18027790.02</v>
      </c>
    </row>
    <row r="26" spans="1:4" ht="63.75" customHeight="1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 hidden="1">
      <c r="A28" s="34" t="s">
        <v>29</v>
      </c>
      <c r="B28" s="14"/>
      <c r="C28" s="35"/>
      <c r="D28" s="12"/>
    </row>
    <row r="29" spans="1:4" ht="17.25" customHeight="1">
      <c r="A29" s="34" t="s">
        <v>30</v>
      </c>
      <c r="B29" s="14"/>
      <c r="C29" s="35"/>
      <c r="D29" s="12">
        <f>ROUND(4264172.16,2)</f>
        <v>4264172.16</v>
      </c>
    </row>
    <row r="30" spans="1:4" ht="15.75" customHeight="1">
      <c r="A30" s="34" t="s">
        <v>31</v>
      </c>
      <c r="B30" s="14"/>
      <c r="C30" s="35"/>
      <c r="D30" s="12">
        <f>ROUND(13100477.32,2)</f>
        <v>13100477.32</v>
      </c>
    </row>
    <row r="31" spans="1:4" ht="17.25" customHeight="1">
      <c r="A31" s="34" t="s">
        <v>32</v>
      </c>
      <c r="B31" s="14">
        <f>B32+B45+B46</f>
        <v>4408270.24</v>
      </c>
      <c r="C31" s="35">
        <f>C32+C45+C46</f>
        <v>2472035.86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4408270.24</v>
      </c>
      <c r="C32" s="35">
        <f>C33+C34+C35+C36+C37+C38+C39+C41+C44+C42+C43+C40</f>
        <v>2472035.86</v>
      </c>
      <c r="D32" s="17">
        <f>D33+D34+D35+D36+D37+D38+D39</f>
        <v>256498560.3</v>
      </c>
    </row>
    <row r="33" spans="1:4" ht="20.25" customHeight="1">
      <c r="A33" s="34" t="s">
        <v>34</v>
      </c>
      <c r="B33" s="14">
        <v>280600</v>
      </c>
      <c r="C33" s="35">
        <v>163680</v>
      </c>
      <c r="D33" s="12">
        <f>ROUND(36778900,2)</f>
        <v>36778900</v>
      </c>
    </row>
    <row r="34" spans="1:4" ht="27.75" customHeight="1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20.25" customHeight="1">
      <c r="A35" s="34" t="s">
        <v>36</v>
      </c>
      <c r="B35" s="14">
        <v>88000</v>
      </c>
      <c r="C35" s="35">
        <v>46726.42</v>
      </c>
      <c r="D35" s="12">
        <f>ROUND(175043726.93,2)</f>
        <v>175043726.93</v>
      </c>
    </row>
    <row r="36" spans="1:4" ht="54.75" hidden="1">
      <c r="A36" s="34" t="s">
        <v>37</v>
      </c>
      <c r="B36" s="14"/>
      <c r="C36" s="35"/>
      <c r="D36" s="12">
        <f>ROUND(21382,2)</f>
        <v>21382</v>
      </c>
    </row>
    <row r="37" spans="1:4" ht="33.75" customHeight="1" hidden="1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30" customHeight="1" hidden="1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 hidden="1">
      <c r="A39" s="34" t="s">
        <v>40</v>
      </c>
      <c r="B39" s="14"/>
      <c r="C39" s="35"/>
      <c r="D39" s="12"/>
    </row>
    <row r="40" spans="1:4" ht="41.25" hidden="1">
      <c r="A40" s="34" t="s">
        <v>41</v>
      </c>
      <c r="B40" s="14">
        <v>0</v>
      </c>
      <c r="C40" s="35">
        <v>0</v>
      </c>
      <c r="D40" s="12"/>
    </row>
    <row r="41" spans="1:4" ht="36.75" customHeight="1" hidden="1">
      <c r="A41" s="34" t="s">
        <v>42</v>
      </c>
      <c r="B41" s="14">
        <v>0</v>
      </c>
      <c r="C41" s="35">
        <v>0</v>
      </c>
      <c r="D41" s="12"/>
    </row>
    <row r="42" spans="1:4" ht="46.5" customHeight="1" hidden="1">
      <c r="A42" s="34" t="s">
        <v>43</v>
      </c>
      <c r="B42" s="14">
        <v>0</v>
      </c>
      <c r="C42" s="35">
        <v>0</v>
      </c>
      <c r="D42" s="12"/>
    </row>
    <row r="43" spans="1:4" ht="46.5" customHeight="1" hidden="1">
      <c r="A43" s="34" t="s">
        <v>44</v>
      </c>
      <c r="B43" s="14">
        <v>0</v>
      </c>
      <c r="C43" s="35">
        <v>0</v>
      </c>
      <c r="D43" s="12"/>
    </row>
    <row r="44" spans="1:4" ht="21" customHeight="1">
      <c r="A44" s="34" t="s">
        <v>45</v>
      </c>
      <c r="B44" s="14">
        <v>4039670.24</v>
      </c>
      <c r="C44" s="35">
        <v>2261629.44</v>
      </c>
      <c r="D44" s="12"/>
    </row>
    <row r="45" spans="1:4" ht="18.75" customHeight="1">
      <c r="A45" s="34" t="s">
        <v>46</v>
      </c>
      <c r="B45" s="14"/>
      <c r="C45" s="35"/>
      <c r="D45" s="12">
        <f>ROUND(2698275,2)</f>
        <v>2698275</v>
      </c>
    </row>
    <row r="46" spans="1:4" ht="31.5" customHeight="1">
      <c r="A46" s="34" t="s">
        <v>47</v>
      </c>
      <c r="B46" s="14"/>
      <c r="C46" s="35"/>
      <c r="D46" s="12">
        <f>ROUND(-1150536.64,2)</f>
        <v>-1150536.64</v>
      </c>
    </row>
    <row r="47" spans="1:4" ht="15.75" customHeight="1">
      <c r="A47" s="36" t="s">
        <v>48</v>
      </c>
      <c r="B47" s="19">
        <f>SUM(B49:B60)</f>
        <v>5366329.300000001</v>
      </c>
      <c r="C47" s="37">
        <f>SUM(C49:C60)</f>
        <v>2200687.34</v>
      </c>
      <c r="D47" s="21">
        <f>D49+D50+D51+D52+D53+D55+D56+D57+D58+D59+D60</f>
        <v>0</v>
      </c>
    </row>
    <row r="48" spans="1:4" ht="15.75" customHeight="1">
      <c r="A48" s="38" t="s">
        <v>49</v>
      </c>
      <c r="B48" s="23"/>
      <c r="C48" s="39"/>
      <c r="D48" s="21"/>
    </row>
    <row r="49" spans="1:4" ht="15.75" customHeight="1">
      <c r="A49" s="38" t="s">
        <v>50</v>
      </c>
      <c r="B49" s="23">
        <v>2130290</v>
      </c>
      <c r="C49" s="39">
        <v>1079431.95</v>
      </c>
      <c r="D49" s="21"/>
    </row>
    <row r="50" spans="1:4" ht="15.75" customHeight="1">
      <c r="A50" s="38" t="s">
        <v>51</v>
      </c>
      <c r="B50" s="23">
        <v>88000</v>
      </c>
      <c r="C50" s="39">
        <v>46726.42</v>
      </c>
      <c r="D50" s="21"/>
    </row>
    <row r="51" spans="1:4" ht="30.75" customHeight="1">
      <c r="A51" s="40" t="s">
        <v>52</v>
      </c>
      <c r="B51" s="23">
        <v>1000</v>
      </c>
      <c r="C51" s="39">
        <v>0</v>
      </c>
      <c r="D51" s="21"/>
    </row>
    <row r="52" spans="1:4" ht="15.75" customHeight="1">
      <c r="A52" s="40" t="s">
        <v>53</v>
      </c>
      <c r="B52" s="23">
        <v>1503308.87</v>
      </c>
      <c r="C52" s="39">
        <v>253773.59</v>
      </c>
      <c r="D52" s="21"/>
    </row>
    <row r="53" spans="1:4" ht="15" customHeight="1">
      <c r="A53" s="40" t="s">
        <v>54</v>
      </c>
      <c r="B53" s="23">
        <v>407130.43</v>
      </c>
      <c r="C53" s="39">
        <v>98451.63</v>
      </c>
      <c r="D53" s="21"/>
    </row>
    <row r="54" spans="1:4" ht="15.75" customHeight="1" hidden="1">
      <c r="A54" s="40" t="s">
        <v>55</v>
      </c>
      <c r="B54" s="23"/>
      <c r="C54" s="39"/>
      <c r="D54" s="21"/>
    </row>
    <row r="55" spans="1:4" ht="15.75" customHeight="1" hidden="1">
      <c r="A55" s="40" t="s">
        <v>56</v>
      </c>
      <c r="B55" s="23"/>
      <c r="C55" s="39"/>
      <c r="D55" s="21"/>
    </row>
    <row r="56" spans="1:4" ht="19.5" customHeight="1">
      <c r="A56" s="40" t="s">
        <v>57</v>
      </c>
      <c r="B56" s="23">
        <v>1170000</v>
      </c>
      <c r="C56" s="39">
        <v>682500</v>
      </c>
      <c r="D56" s="21"/>
    </row>
    <row r="57" spans="1:4" ht="15.75" customHeight="1" hidden="1">
      <c r="A57" s="40" t="s">
        <v>58</v>
      </c>
      <c r="B57" s="23"/>
      <c r="C57" s="39"/>
      <c r="D57" s="21"/>
    </row>
    <row r="58" spans="1:4" ht="14.25" customHeight="1">
      <c r="A58" s="40" t="s">
        <v>59</v>
      </c>
      <c r="B58" s="23">
        <v>66600</v>
      </c>
      <c r="C58" s="39">
        <v>39803.75</v>
      </c>
      <c r="D58" s="21"/>
    </row>
    <row r="59" spans="1:4" ht="15.75" customHeight="1" hidden="1">
      <c r="A59" s="40" t="s">
        <v>60</v>
      </c>
      <c r="B59" s="23"/>
      <c r="C59" s="39"/>
      <c r="D59" s="21"/>
    </row>
    <row r="60" spans="1:4" ht="18" customHeight="1">
      <c r="A60" s="40" t="s">
        <v>61</v>
      </c>
      <c r="B60" s="23">
        <v>0</v>
      </c>
      <c r="C60" s="39">
        <v>0</v>
      </c>
      <c r="D60" s="21"/>
    </row>
    <row r="61" spans="1:4" ht="20.25" customHeight="1" thickBot="1">
      <c r="A61" s="41" t="s">
        <v>66</v>
      </c>
      <c r="B61" s="42">
        <f>B6-B47</f>
        <v>-143259.06000000052</v>
      </c>
      <c r="C61" s="43">
        <f>C6-C47</f>
        <v>504095.7400000002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2020-09-11T14:00:30Z</cp:lastPrinted>
  <dcterms:modified xsi:type="dcterms:W3CDTF">2020-09-11T14:03:32Z</dcterms:modified>
  <cp:category/>
  <cp:version/>
  <cp:contentType/>
  <cp:contentStatus/>
</cp:coreProperties>
</file>