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<sst xmlns="http://schemas.openxmlformats.org/spreadsheetml/2006/main" count="155" uniqueCount="139">
  <si>
    <t>КАССОВЫЙ ПЛАН В ЧАСТИ ДОХОДОВ</t>
  </si>
  <si>
    <t/>
  </si>
  <si>
    <t>Коды</t>
  </si>
  <si>
    <t>на</t>
  </si>
  <si>
    <t>2021</t>
  </si>
  <si>
    <t>год</t>
  </si>
  <si>
    <t>Год</t>
  </si>
  <si>
    <t>Уточнение на</t>
  </si>
  <si>
    <t>29.04.2021</t>
  </si>
  <si>
    <t>Дата</t>
  </si>
  <si>
    <t>Наименование учреждения</t>
  </si>
  <si>
    <t>Администрация сельского поселения Перцевское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</si>
  <si>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</si>
  <si>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</si>
  <si>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</si>
  <si>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</si>
  <si>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Перцевское</t>
  </si>
  <si>
    <t>Единица измерения: руб.</t>
  </si>
  <si>
    <t>по ОКЕИ</t>
  </si>
  <si>
    <t>383</t>
  </si>
  <si>
    <t>Ограничения:</t>
  </si>
  <si>
    <t xml:space="preserve">с=01.01.2021; по=29.04.2021; Баланс=Финансовый орган  </t>
  </si>
  <si>
    <t>Код по Бюджетной классификации</t>
  </si>
  <si>
    <t>Наименование дохода</t>
  </si>
  <si>
    <t>На год</t>
  </si>
  <si>
    <t>В том числе по кварталам</t>
  </si>
  <si>
    <t>I кв.</t>
  </si>
  <si>
    <t>II кв.</t>
  </si>
  <si>
    <t>III кв.</t>
  </si>
  <si>
    <t>IV кв.</t>
  </si>
  <si>
    <t>1</t>
  </si>
  <si>
    <t>2</t>
  </si>
  <si>
    <t>3</t>
  </si>
  <si>
    <t>4</t>
  </si>
  <si>
    <t>5</t>
  </si>
  <si>
    <t>6</t>
  </si>
  <si>
    <t>7</t>
  </si>
  <si>
    <t>10000000 00 0000 000</t>
  </si>
  <si>
    <t>НАЛОГОВЫЕ И НЕНАЛОГОВЫЕ ДОХОДЫ</t>
  </si>
  <si>
    <t>10100000 00 0000 000</t>
  </si>
  <si>
    <t>НАЛОГИ НА ПРИБЫЛЬ, ДОХОДЫ</t>
  </si>
  <si>
    <t>10102000 01 0000 110</t>
  </si>
  <si>
    <t>Налог на доходы физических лиц</t>
  </si>
  <si>
    <t>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</si>
  <si>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</si>
  <si>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</si>
  <si>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</si>
  <si>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10600000 00 0000 000</t>
  </si>
  <si>
    <t>НАЛОГИ НА ИМУЩЕСТВО</t>
  </si>
  <si>
    <t>10601000 00 0000 110</t>
  </si>
  <si>
    <t>Налог на имущество физических лиц</t>
  </si>
  <si>
    <t>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</si>
  <si>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</si>
  <si>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10606000 00 0000 110</t>
  </si>
  <si>
    <t>Земельный налог</t>
  </si>
  <si>
    <t>10606030 00 0000 110</t>
  </si>
  <si>
    <t>Земельный налог с организаций</t>
  </si>
  <si>
    <t>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</si>
  <si>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</si>
  <si>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10606040 00 0000 110</t>
  </si>
  <si>
    <t>Земельный налог с физических лиц</t>
  </si>
  <si>
    <t>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</si>
  <si>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</si>
  <si>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10800000 00 0000 000</t>
  </si>
  <si>
    <t>ГОСУДАРСТВЕННАЯ ПОШЛИНА</t>
  </si>
  <si>
    <t>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</si>
  <si>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</si>
  <si>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</si>
  <si>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</si>
  <si>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11100000 00 0000 000</t>
  </si>
  <si>
    <t>ДОХОДЫ ОТ ИСПОЛЬЗОВАНИЯ ИМУЩЕСТВА, НАХОДЯЩЕГОСЯ В ГОСУДАРСТВЕННОЙ И МУНИЦИПАЛЬНОЙ СОБСТВЕННОСТИ</t>
  </si>
  <si>
    <t>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</si>
  <si>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</si>
  <si>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</si>
  <si>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</si>
  <si>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</si>
  <si>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</si>
  <si>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</si>
  <si>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</si>
  <si>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11105075 10 1000 120</t>
  </si>
  <si>
    <t>Доходы от сдачи в аренду имущества, составляющего казну муниципальных районов (за исключением земельных участков)</t>
  </si>
  <si>
    <t>11400000 00 0000 000</t>
  </si>
  <si>
    <t>ДОХОДЫ ОТ ПРОДАЖИ МАТЕРИАЛЬНЫХ И НЕМАТЕРИАЛЬНЫХ АКТИВОВ</t>
  </si>
  <si>
    <t>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</si>
  <si>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</si>
  <si>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</si>
  <si>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</si>
  <si>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</si>
  <si>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</si>
  <si>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20000000 00 0000 000</t>
  </si>
  <si>
    <t>БЕЗВОЗМЕЗДНЫЕ ПОСТУПЛЕНИЯ</t>
  </si>
  <si>
    <t>20200000 00 0000 000</t>
  </si>
  <si>
    <t>БЕЗВОЗМЕЗДНЫЕ ПОСТУПЛЕНИЯ ОТ ДРУГИХ БЮДЖЕТОВ БЮДЖЕТНОЙ СИСТЕМЫ РОССИЙСКОЙ ФЕДЕРАЦИИ</t>
  </si>
  <si>
    <t>20210000 00 0000 150</t>
  </si>
  <si>
    <t>Дотации бюджетам бюджетной системы Российской Федерации</t>
  </si>
  <si>
    <t>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</si>
  <si>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</si>
  <si>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</si>
  <si>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</si>
  <si>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20220000 00 0000 150</t>
  </si>
  <si>
    <t>Субсидии бюджетам бюджетной системы Российской Федерации (межбюджетные субсидии)</t>
  </si>
  <si>
    <t>20229999 00 0000 150</t>
  </si>
  <si>
    <t>Прочие субсидии</t>
  </si>
  <si>
    <t>20229999 10 0000 150</t>
  </si>
  <si>
    <t>Прочие субсидии бюджетам сельских поселений</t>
  </si>
  <si>
    <t>20230000 00 0000 150</t>
  </si>
  <si>
    <t>Субвенции бюджетам бюджетной системы Российской Федерации</t>
  </si>
  <si>
    <t>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</si>
  <si>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</si>
  <si>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</si>
  <si>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</si>
  <si>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20236900 00 0000 150</t>
  </si>
  <si>
    <t>Единая субвенция местным бюджетам из бюджета субъекта Российской Федерации</t>
  </si>
  <si>
    <t>20236900 10 0000 150</t>
  </si>
  <si>
    <t>Единая субвенция бюджетам сельских поселений из бюджета субъекта Российской Федерации</t>
  </si>
  <si>
    <t>20240000 00 0000 150</t>
  </si>
  <si>
    <t>Иные межбюджетные трансферты</t>
  </si>
  <si>
    <t>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</si>
  <si>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</si>
  <si>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</si>
  <si>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</si>
  <si>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20249999 00 0000 150</t>
  </si>
  <si>
    <t>Прочие межбюджетные трансферты, передаваемые бюджетам</t>
  </si>
  <si>
    <t>20249999 10 0000 150</t>
  </si>
  <si>
    <t>Прочие межбюджетные трансферты, передаваемые бюджетам сельских поселений</t>
  </si>
  <si>
    <t>20400000 00 0000 000</t>
  </si>
  <si>
    <t>БЕЗВОЗМЕЗДНЫЕ ПОСТУПЛЕНИЯ ОТ НЕГОСУДАРСТВЕННЫХ ОРГАНИЗАЦИЙ</t>
  </si>
  <si>
    <t>20405000 10 0000 150</t>
  </si>
  <si>
    <t>Безвозмездные поступления от негосударственных организаций в бюджеты сельских поселений</t>
  </si>
  <si>
    <t>20405099 10 0000 150</t>
  </si>
  <si>
    <t>Прочие безвозмездные поступления от негосударственных организаций в бюджеты сельских поселений</t>
  </si>
  <si>
    <t>20700000 00 0000 000</t>
  </si>
  <si>
    <t>ПРОЧИЕ БЕЗВОЗМЕЗДНЫЕ ПОСТУПЛЕНИЯ</t>
  </si>
  <si>
    <t>20705000 10 0000 150</t>
  </si>
  <si>
    <t>Прочие безвозмездные поступления в бюджеты сельских поселений</t>
  </si>
  <si>
    <t>20705020 10 0000 150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</si>
  <si>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</si>
  <si>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ИТОГО</t>
  </si>
  <si>
    <t>(дата)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</si>
</sst>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14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25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8" fillId="33" borderId="0" xfId="0" applyNumberFormat="1" applyFont="1" applyFill="1" applyAlignment="1">
      <alignment horizontal="center" vertical="top" wrapText="1"/>
    </xf>
    <xf numFmtId="0" fontId="9" fillId="33" borderId="28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0.13671875" style="1" customWidth="1"/>
    <col min="7" max="7" width="10.7109375" style="1" customWidth="1"/>
    <col min="8" max="8" width="29.7109375" style="1" customWidth="1"/>
    <col min="9" max="9" width="8.7109375" style="1" customWidth="1"/>
    <col min="10" max="10" width="6.7109375" style="1" customWidth="1"/>
    <col min="11" max="11" width="13.7109375" style="1" customWidth="1"/>
    <col min="12" max="14" width="11.7109375" style="1" customWidth="1"/>
    <col min="15" max="15" width="6.7109375" style="1" customWidth="1"/>
    <col min="16" max="16" width="5.7109375" style="1" customWidth="1"/>
    <col min="17" max="17" width="2.7109375" style="1" customWidth="1"/>
    <col min="18" max="18" width="9.7109375" style="1" customWidth="1"/>
  </cols>
  <sheetData>
    <row r="1" spans="1:18" s="1" customFormat="1" ht="1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s="1" customFormat="1" ht="13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" t="s">
        <v>2</v>
      </c>
    </row>
    <row r="3" spans="1:18" s="1" customFormat="1" ht="13.5" customHeight="1">
      <c r="A3" s="20" t="s">
        <v>3</v>
      </c>
      <c r="B3" s="20"/>
      <c r="C3" s="20"/>
      <c r="D3" s="20"/>
      <c r="E3" s="20"/>
      <c r="F3" s="20"/>
      <c r="G3" s="20"/>
      <c r="H3" s="20"/>
      <c r="I3" s="3" t="s">
        <v>4</v>
      </c>
      <c r="J3" s="21" t="s">
        <v>5</v>
      </c>
      <c r="K3" s="21"/>
      <c r="L3" s="21"/>
      <c r="M3" s="21"/>
      <c r="N3" s="21"/>
      <c r="O3" s="21"/>
      <c r="P3" s="22" t="s">
        <v>6</v>
      </c>
      <c r="Q3" s="22"/>
      <c r="R3" s="4" t="s">
        <v>4</v>
      </c>
    </row>
    <row r="4" spans="1:18" s="1" customFormat="1" ht="15.75" customHeight="1">
      <c r="A4" s="20" t="s">
        <v>7</v>
      </c>
      <c r="B4" s="20"/>
      <c r="C4" s="20"/>
      <c r="D4" s="20"/>
      <c r="E4" s="20"/>
      <c r="F4" s="20"/>
      <c r="G4" s="20"/>
      <c r="H4" s="20"/>
      <c r="I4" s="23" t="s">
        <v>8</v>
      </c>
      <c r="J4" s="23"/>
      <c r="K4" s="22" t="s">
        <v>9</v>
      </c>
      <c r="L4" s="22"/>
      <c r="M4" s="22"/>
      <c r="N4" s="22"/>
      <c r="O4" s="22"/>
      <c r="P4" s="22"/>
      <c r="Q4" s="22"/>
      <c r="R4" s="5">
        <v>44315</v>
      </c>
    </row>
    <row r="5" spans="1:18" s="1" customFormat="1" ht="13.5" customHeight="1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6" t="s">
        <v>1</v>
      </c>
    </row>
    <row r="6" spans="1:18" s="1" customFormat="1" ht="15" customHeight="1">
      <c r="A6" s="24" t="s">
        <v>10</v>
      </c>
      <c r="B6" s="24"/>
      <c r="C6" s="24"/>
      <c r="D6" s="24"/>
      <c r="E6" s="24"/>
      <c r="F6" s="24"/>
      <c r="G6" s="25" t="s">
        <v>11</v>
      </c>
      <c r="H6" s="25"/>
      <c r="I6" s="25"/>
      <c r="J6" s="25"/>
      <c r="K6" s="25"/>
      <c r="L6" s="25"/>
      <c r="M6" s="25"/>
      <c r="N6" s="25"/>
      <c r="O6" s="25"/>
      <c r="P6" s="22" t="s">
        <v>12</v>
      </c>
      <c r="Q6" s="22"/>
      <c r="R6" s="7" t="s">
        <v>1</v>
      </c>
    </row>
    <row r="7" spans="1:18" s="1" customFormat="1" ht="15" customHeight="1">
      <c r="A7" s="24" t="s">
        <v>13</v>
      </c>
      <c r="B7" s="24"/>
      <c r="C7" s="24"/>
      <c r="D7" s="24"/>
      <c r="E7" s="24"/>
      <c r="F7" s="24"/>
      <c r="G7" s="24"/>
      <c r="H7" s="25" t="s">
        <v>1</v>
      </c>
      <c r="I7" s="25"/>
      <c r="J7" s="25"/>
      <c r="K7" s="25"/>
      <c r="L7" s="25"/>
      <c r="M7" s="25"/>
      <c r="N7" s="25"/>
      <c r="O7" s="25"/>
      <c r="P7" s="22" t="s">
        <v>14</v>
      </c>
      <c r="Q7" s="22"/>
      <c r="R7" s="7" t="s">
        <v>1</v>
      </c>
    </row>
    <row r="8" spans="1:18" s="1" customFormat="1" ht="15" customHeight="1">
      <c r="A8" s="24" t="s">
        <v>15</v>
      </c>
      <c r="B8" s="24"/>
      <c r="C8" s="24"/>
      <c r="D8" s="25" t="s">
        <v>16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2" t="s">
        <v>1</v>
      </c>
      <c r="Q8" s="22"/>
      <c r="R8" s="7" t="s">
        <v>1</v>
      </c>
    </row>
    <row r="9" spans="1:18" s="1" customFormat="1" ht="13.5" customHeight="1">
      <c r="A9" s="24" t="s">
        <v>17</v>
      </c>
      <c r="B9" s="24"/>
      <c r="C9" s="24"/>
      <c r="D9" s="24"/>
      <c r="E9" s="26" t="s">
        <v>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2" t="s">
        <v>18</v>
      </c>
      <c r="Q9" s="22"/>
      <c r="R9" s="8" t="s">
        <v>19</v>
      </c>
    </row>
    <row r="10" spans="1:18" s="1" customFormat="1" ht="13.5" customHeight="1">
      <c r="A10" s="24" t="s">
        <v>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s="1" customFormat="1" ht="13.5" customHeight="1">
      <c r="A11" s="9" t="s">
        <v>20</v>
      </c>
      <c r="B11" s="24" t="s">
        <v>21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s="1" customFormat="1" ht="13.5" customHeight="1">
      <c r="A12" s="24" t="s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s="1" customFormat="1" ht="13.5" customHeight="1">
      <c r="A13" s="27" t="s">
        <v>22</v>
      </c>
      <c r="B13" s="27"/>
      <c r="C13" s="27"/>
      <c r="D13" s="27"/>
      <c r="E13" s="27"/>
      <c r="F13" s="28" t="s">
        <v>23</v>
      </c>
      <c r="G13" s="28"/>
      <c r="H13" s="28"/>
      <c r="I13" s="28"/>
      <c r="J13" s="28"/>
      <c r="K13" s="28"/>
      <c r="L13" s="27" t="s">
        <v>24</v>
      </c>
      <c r="M13" s="29" t="s">
        <v>25</v>
      </c>
      <c r="N13" s="29"/>
      <c r="O13" s="29"/>
      <c r="P13" s="29"/>
      <c r="Q13" s="29"/>
      <c r="R13" s="29"/>
    </row>
    <row r="14" spans="1:18" s="1" customFormat="1" ht="13.5" customHeight="1">
      <c r="A14" s="27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7"/>
      <c r="M14" s="10" t="s">
        <v>26</v>
      </c>
      <c r="N14" s="11" t="s">
        <v>27</v>
      </c>
      <c r="O14" s="30" t="s">
        <v>28</v>
      </c>
      <c r="P14" s="30"/>
      <c r="Q14" s="31" t="s">
        <v>29</v>
      </c>
      <c r="R14" s="31"/>
    </row>
    <row r="15" spans="1:18" s="1" customFormat="1" ht="12.75" customHeight="1">
      <c r="A15" s="32" t="s">
        <v>30</v>
      </c>
      <c r="B15" s="32"/>
      <c r="C15" s="32"/>
      <c r="D15" s="32"/>
      <c r="E15" s="32"/>
      <c r="F15" s="33" t="s">
        <v>31</v>
      </c>
      <c r="G15" s="33"/>
      <c r="H15" s="33"/>
      <c r="I15" s="33"/>
      <c r="J15" s="33"/>
      <c r="K15" s="33"/>
      <c r="L15" s="12" t="s">
        <v>32</v>
      </c>
      <c r="M15" s="12" t="s">
        <v>33</v>
      </c>
      <c r="N15" s="13" t="s">
        <v>34</v>
      </c>
      <c r="O15" s="33" t="s">
        <v>35</v>
      </c>
      <c r="P15" s="33"/>
      <c r="Q15" s="34" t="s">
        <v>36</v>
      </c>
      <c r="R15" s="34"/>
    </row>
    <row r="16" spans="1:18" s="1" customFormat="1" ht="13.5" customHeight="1">
      <c r="A16" s="35" t="s">
        <v>37</v>
      </c>
      <c r="B16" s="35"/>
      <c r="C16" s="35"/>
      <c r="D16" s="35"/>
      <c r="E16" s="35"/>
      <c r="F16" s="36" t="s">
        <v>38</v>
      </c>
      <c r="G16" s="36"/>
      <c r="H16" s="36"/>
      <c r="I16" s="36"/>
      <c r="J16" s="36"/>
      <c r="K16" s="36"/>
      <c r="L16" s="14">
        <f>4333700</f>
        <v>4333700</v>
      </c>
      <c r="M16" s="14">
        <f>1083425</f>
        <v>1083425</v>
      </c>
      <c r="N16" s="15">
        <f>1083425</f>
        <v>1083425</v>
      </c>
      <c r="O16" s="37">
        <f>1083425</f>
        <v>1083425</v>
      </c>
      <c r="P16" s="37"/>
      <c r="Q16" s="38">
        <f>1083425</f>
        <v>1083425</v>
      </c>
      <c r="R16" s="38"/>
    </row>
    <row r="17" spans="1:18" s="1" customFormat="1" ht="13.5" customHeight="1">
      <c r="A17" s="35" t="s">
        <v>39</v>
      </c>
      <c r="B17" s="35"/>
      <c r="C17" s="35"/>
      <c r="D17" s="35"/>
      <c r="E17" s="35"/>
      <c r="F17" s="36" t="s">
        <v>40</v>
      </c>
      <c r="G17" s="36"/>
      <c r="H17" s="36"/>
      <c r="I17" s="36"/>
      <c r="J17" s="36"/>
      <c r="K17" s="36"/>
      <c r="L17" s="14">
        <f>837000</f>
        <v>837000</v>
      </c>
      <c r="M17" s="14">
        <f aca="true" t="shared" si="0" ref="M17:O18">209250</f>
        <v>209250</v>
      </c>
      <c r="N17" s="15">
        <f t="shared" si="0"/>
        <v>209250</v>
      </c>
      <c r="O17" s="37">
        <f t="shared" si="0"/>
        <v>209250</v>
      </c>
      <c r="P17" s="37"/>
      <c r="Q17" s="38">
        <f>209250</f>
        <v>209250</v>
      </c>
      <c r="R17" s="38"/>
    </row>
    <row r="18" spans="1:18" s="1" customFormat="1" ht="13.5" customHeight="1">
      <c r="A18" s="35" t="s">
        <v>41</v>
      </c>
      <c r="B18" s="35"/>
      <c r="C18" s="35"/>
      <c r="D18" s="35"/>
      <c r="E18" s="35"/>
      <c r="F18" s="36" t="s">
        <v>42</v>
      </c>
      <c r="G18" s="36"/>
      <c r="H18" s="36"/>
      <c r="I18" s="36"/>
      <c r="J18" s="36"/>
      <c r="K18" s="36"/>
      <c r="L18" s="14">
        <f>837000</f>
        <v>837000</v>
      </c>
      <c r="M18" s="14">
        <f t="shared" si="0"/>
        <v>209250</v>
      </c>
      <c r="N18" s="15">
        <f t="shared" si="0"/>
        <v>209250</v>
      </c>
      <c r="O18" s="37">
        <f t="shared" si="0"/>
        <v>209250</v>
      </c>
      <c r="P18" s="37"/>
      <c r="Q18" s="38">
        <f>209250</f>
        <v>209250</v>
      </c>
      <c r="R18" s="38"/>
    </row>
    <row r="19" spans="1:18" s="1" customFormat="1" ht="45" customHeight="1">
      <c r="A19" s="35" t="s">
        <v>43</v>
      </c>
      <c r="B19" s="35"/>
      <c r="C19" s="35"/>
      <c r="D19" s="35"/>
      <c r="E19" s="35"/>
      <c r="F19" s="36" t="s">
        <v>44</v>
      </c>
      <c r="G19" s="36"/>
      <c r="H19" s="36"/>
      <c r="I19" s="36"/>
      <c r="J19" s="36"/>
      <c r="K19" s="36"/>
      <c r="L19" s="14">
        <f>836000</f>
        <v>836000</v>
      </c>
      <c r="M19" s="14">
        <f>209000</f>
        <v>209000</v>
      </c>
      <c r="N19" s="15">
        <f>209000</f>
        <v>209000</v>
      </c>
      <c r="O19" s="37">
        <f>209000</f>
        <v>209000</v>
      </c>
      <c r="P19" s="37"/>
      <c r="Q19" s="38">
        <f>209000</f>
        <v>209000</v>
      </c>
      <c r="R19" s="38"/>
    </row>
    <row r="20" spans="1:18" s="1" customFormat="1" ht="24" customHeight="1">
      <c r="A20" s="35" t="s">
        <v>45</v>
      </c>
      <c r="B20" s="35"/>
      <c r="C20" s="35"/>
      <c r="D20" s="35"/>
      <c r="E20" s="35"/>
      <c r="F20" s="36" t="s">
        <v>46</v>
      </c>
      <c r="G20" s="36"/>
      <c r="H20" s="36"/>
      <c r="I20" s="36"/>
      <c r="J20" s="36"/>
      <c r="K20" s="36"/>
      <c r="L20" s="14">
        <f>1000</f>
        <v>1000</v>
      </c>
      <c r="M20" s="14">
        <f>250</f>
        <v>250</v>
      </c>
      <c r="N20" s="15">
        <f>250</f>
        <v>250</v>
      </c>
      <c r="O20" s="37">
        <f>250</f>
        <v>250</v>
      </c>
      <c r="P20" s="37"/>
      <c r="Q20" s="38">
        <f>250</f>
        <v>250</v>
      </c>
      <c r="R20" s="38"/>
    </row>
    <row r="21" spans="1:18" s="1" customFormat="1" ht="13.5" customHeight="1">
      <c r="A21" s="35" t="s">
        <v>47</v>
      </c>
      <c r="B21" s="35"/>
      <c r="C21" s="35"/>
      <c r="D21" s="35"/>
      <c r="E21" s="35"/>
      <c r="F21" s="36" t="s">
        <v>48</v>
      </c>
      <c r="G21" s="36"/>
      <c r="H21" s="36"/>
      <c r="I21" s="36"/>
      <c r="J21" s="36"/>
      <c r="K21" s="36"/>
      <c r="L21" s="14">
        <f>3028100</f>
        <v>3028100</v>
      </c>
      <c r="M21" s="14">
        <f>757025</f>
        <v>757025</v>
      </c>
      <c r="N21" s="15">
        <f>757025</f>
        <v>757025</v>
      </c>
      <c r="O21" s="37">
        <f>757025</f>
        <v>757025</v>
      </c>
      <c r="P21" s="37"/>
      <c r="Q21" s="38">
        <f>757025</f>
        <v>757025</v>
      </c>
      <c r="R21" s="38"/>
    </row>
    <row r="22" spans="1:18" s="1" customFormat="1" ht="13.5" customHeight="1">
      <c r="A22" s="35" t="s">
        <v>49</v>
      </c>
      <c r="B22" s="35"/>
      <c r="C22" s="35"/>
      <c r="D22" s="35"/>
      <c r="E22" s="35"/>
      <c r="F22" s="36" t="s">
        <v>50</v>
      </c>
      <c r="G22" s="36"/>
      <c r="H22" s="36"/>
      <c r="I22" s="36"/>
      <c r="J22" s="36"/>
      <c r="K22" s="36"/>
      <c r="L22" s="14">
        <f>670500</f>
        <v>670500</v>
      </c>
      <c r="M22" s="14">
        <f aca="true" t="shared" si="1" ref="M22:O23">167625</f>
        <v>167625</v>
      </c>
      <c r="N22" s="15">
        <f t="shared" si="1"/>
        <v>167625</v>
      </c>
      <c r="O22" s="37">
        <f t="shared" si="1"/>
        <v>167625</v>
      </c>
      <c r="P22" s="37"/>
      <c r="Q22" s="38">
        <f>167625</f>
        <v>167625</v>
      </c>
      <c r="R22" s="38"/>
    </row>
    <row r="23" spans="1:18" s="1" customFormat="1" ht="24" customHeight="1">
      <c r="A23" s="35" t="s">
        <v>51</v>
      </c>
      <c r="B23" s="35"/>
      <c r="C23" s="35"/>
      <c r="D23" s="35"/>
      <c r="E23" s="35"/>
      <c r="F23" s="36" t="s">
        <v>52</v>
      </c>
      <c r="G23" s="36"/>
      <c r="H23" s="36"/>
      <c r="I23" s="36"/>
      <c r="J23" s="36"/>
      <c r="K23" s="36"/>
      <c r="L23" s="14">
        <f>670500</f>
        <v>670500</v>
      </c>
      <c r="M23" s="14">
        <f t="shared" si="1"/>
        <v>167625</v>
      </c>
      <c r="N23" s="15">
        <f t="shared" si="1"/>
        <v>167625</v>
      </c>
      <c r="O23" s="37">
        <f t="shared" si="1"/>
        <v>167625</v>
      </c>
      <c r="P23" s="37"/>
      <c r="Q23" s="38">
        <f>167625</f>
        <v>167625</v>
      </c>
      <c r="R23" s="38"/>
    </row>
    <row r="24" spans="1:18" s="1" customFormat="1" ht="13.5" customHeight="1">
      <c r="A24" s="35" t="s">
        <v>53</v>
      </c>
      <c r="B24" s="35"/>
      <c r="C24" s="35"/>
      <c r="D24" s="35"/>
      <c r="E24" s="35"/>
      <c r="F24" s="36" t="s">
        <v>54</v>
      </c>
      <c r="G24" s="36"/>
      <c r="H24" s="36"/>
      <c r="I24" s="36"/>
      <c r="J24" s="36"/>
      <c r="K24" s="36"/>
      <c r="L24" s="14">
        <f>2357600</f>
        <v>2357600</v>
      </c>
      <c r="M24" s="14">
        <f>589400</f>
        <v>589400</v>
      </c>
      <c r="N24" s="15">
        <f>589400</f>
        <v>589400</v>
      </c>
      <c r="O24" s="37">
        <f>589400</f>
        <v>589400</v>
      </c>
      <c r="P24" s="37"/>
      <c r="Q24" s="38">
        <f>589400</f>
        <v>589400</v>
      </c>
      <c r="R24" s="38"/>
    </row>
    <row r="25" spans="1:18" s="1" customFormat="1" ht="13.5" customHeight="1">
      <c r="A25" s="35" t="s">
        <v>55</v>
      </c>
      <c r="B25" s="35"/>
      <c r="C25" s="35"/>
      <c r="D25" s="35"/>
      <c r="E25" s="35"/>
      <c r="F25" s="36" t="s">
        <v>56</v>
      </c>
      <c r="G25" s="36"/>
      <c r="H25" s="36"/>
      <c r="I25" s="36"/>
      <c r="J25" s="36"/>
      <c r="K25" s="36"/>
      <c r="L25" s="14">
        <f>1548300</f>
        <v>1548300</v>
      </c>
      <c r="M25" s="14">
        <f aca="true" t="shared" si="2" ref="M25:O26">387075</f>
        <v>387075</v>
      </c>
      <c r="N25" s="15">
        <f t="shared" si="2"/>
        <v>387075</v>
      </c>
      <c r="O25" s="37">
        <f t="shared" si="2"/>
        <v>387075</v>
      </c>
      <c r="P25" s="37"/>
      <c r="Q25" s="38">
        <f>387075</f>
        <v>387075</v>
      </c>
      <c r="R25" s="38"/>
    </row>
    <row r="26" spans="1:18" s="1" customFormat="1" ht="24" customHeight="1">
      <c r="A26" s="35" t="s">
        <v>57</v>
      </c>
      <c r="B26" s="35"/>
      <c r="C26" s="35"/>
      <c r="D26" s="35"/>
      <c r="E26" s="35"/>
      <c r="F26" s="36" t="s">
        <v>58</v>
      </c>
      <c r="G26" s="36"/>
      <c r="H26" s="36"/>
      <c r="I26" s="36"/>
      <c r="J26" s="36"/>
      <c r="K26" s="36"/>
      <c r="L26" s="14">
        <f>1548300</f>
        <v>1548300</v>
      </c>
      <c r="M26" s="14">
        <f t="shared" si="2"/>
        <v>387075</v>
      </c>
      <c r="N26" s="15">
        <f t="shared" si="2"/>
        <v>387075</v>
      </c>
      <c r="O26" s="37">
        <f t="shared" si="2"/>
        <v>387075</v>
      </c>
      <c r="P26" s="37"/>
      <c r="Q26" s="38">
        <f>387075</f>
        <v>387075</v>
      </c>
      <c r="R26" s="38"/>
    </row>
    <row r="27" spans="1:18" s="1" customFormat="1" ht="13.5" customHeight="1">
      <c r="A27" s="35" t="s">
        <v>59</v>
      </c>
      <c r="B27" s="35"/>
      <c r="C27" s="35"/>
      <c r="D27" s="35"/>
      <c r="E27" s="35"/>
      <c r="F27" s="36" t="s">
        <v>60</v>
      </c>
      <c r="G27" s="36"/>
      <c r="H27" s="36"/>
      <c r="I27" s="36"/>
      <c r="J27" s="36"/>
      <c r="K27" s="36"/>
      <c r="L27" s="14">
        <f>809300</f>
        <v>809300</v>
      </c>
      <c r="M27" s="14">
        <f aca="true" t="shared" si="3" ref="M27:O28">202325</f>
        <v>202325</v>
      </c>
      <c r="N27" s="15">
        <f t="shared" si="3"/>
        <v>202325</v>
      </c>
      <c r="O27" s="37">
        <f t="shared" si="3"/>
        <v>202325</v>
      </c>
      <c r="P27" s="37"/>
      <c r="Q27" s="38">
        <f>202325</f>
        <v>202325</v>
      </c>
      <c r="R27" s="38"/>
    </row>
    <row r="28" spans="1:18" s="1" customFormat="1" ht="24" customHeight="1">
      <c r="A28" s="35" t="s">
        <v>61</v>
      </c>
      <c r="B28" s="35"/>
      <c r="C28" s="35"/>
      <c r="D28" s="35"/>
      <c r="E28" s="35"/>
      <c r="F28" s="36" t="s">
        <v>62</v>
      </c>
      <c r="G28" s="36"/>
      <c r="H28" s="36"/>
      <c r="I28" s="36"/>
      <c r="J28" s="36"/>
      <c r="K28" s="36"/>
      <c r="L28" s="14">
        <f>809300</f>
        <v>809300</v>
      </c>
      <c r="M28" s="14">
        <f t="shared" si="3"/>
        <v>202325</v>
      </c>
      <c r="N28" s="15">
        <f t="shared" si="3"/>
        <v>202325</v>
      </c>
      <c r="O28" s="37">
        <f t="shared" si="3"/>
        <v>202325</v>
      </c>
      <c r="P28" s="37"/>
      <c r="Q28" s="38">
        <f>202325</f>
        <v>202325</v>
      </c>
      <c r="R28" s="38"/>
    </row>
    <row r="29" spans="1:18" s="1" customFormat="1" ht="13.5" customHeight="1">
      <c r="A29" s="35" t="s">
        <v>63</v>
      </c>
      <c r="B29" s="35"/>
      <c r="C29" s="35"/>
      <c r="D29" s="35"/>
      <c r="E29" s="35"/>
      <c r="F29" s="36" t="s">
        <v>64</v>
      </c>
      <c r="G29" s="36"/>
      <c r="H29" s="36"/>
      <c r="I29" s="36"/>
      <c r="J29" s="36"/>
      <c r="K29" s="36"/>
      <c r="L29" s="14">
        <f>7000</f>
        <v>7000</v>
      </c>
      <c r="M29" s="14">
        <f aca="true" t="shared" si="4" ref="M29:O31">1750</f>
        <v>1750</v>
      </c>
      <c r="N29" s="15">
        <f t="shared" si="4"/>
        <v>1750</v>
      </c>
      <c r="O29" s="37">
        <f t="shared" si="4"/>
        <v>1750</v>
      </c>
      <c r="P29" s="37"/>
      <c r="Q29" s="38">
        <f>1750</f>
        <v>1750</v>
      </c>
      <c r="R29" s="38"/>
    </row>
    <row r="30" spans="1:18" s="1" customFormat="1" ht="24" customHeight="1">
      <c r="A30" s="35" t="s">
        <v>65</v>
      </c>
      <c r="B30" s="35"/>
      <c r="C30" s="35"/>
      <c r="D30" s="35"/>
      <c r="E30" s="35"/>
      <c r="F30" s="36" t="s">
        <v>66</v>
      </c>
      <c r="G30" s="36"/>
      <c r="H30" s="36"/>
      <c r="I30" s="36"/>
      <c r="J30" s="36"/>
      <c r="K30" s="36"/>
      <c r="L30" s="14">
        <f>7000</f>
        <v>7000</v>
      </c>
      <c r="M30" s="14">
        <f t="shared" si="4"/>
        <v>1750</v>
      </c>
      <c r="N30" s="15">
        <f t="shared" si="4"/>
        <v>1750</v>
      </c>
      <c r="O30" s="37">
        <f t="shared" si="4"/>
        <v>1750</v>
      </c>
      <c r="P30" s="37"/>
      <c r="Q30" s="38">
        <f>1750</f>
        <v>1750</v>
      </c>
      <c r="R30" s="38"/>
    </row>
    <row r="31" spans="1:18" s="1" customFormat="1" ht="33.75" customHeight="1">
      <c r="A31" s="35" t="s">
        <v>67</v>
      </c>
      <c r="B31" s="35"/>
      <c r="C31" s="35"/>
      <c r="D31" s="35"/>
      <c r="E31" s="35"/>
      <c r="F31" s="36" t="s">
        <v>68</v>
      </c>
      <c r="G31" s="36"/>
      <c r="H31" s="36"/>
      <c r="I31" s="36"/>
      <c r="J31" s="36"/>
      <c r="K31" s="36"/>
      <c r="L31" s="14">
        <f>7000</f>
        <v>7000</v>
      </c>
      <c r="M31" s="14">
        <f t="shared" si="4"/>
        <v>1750</v>
      </c>
      <c r="N31" s="15">
        <f t="shared" si="4"/>
        <v>1750</v>
      </c>
      <c r="O31" s="37">
        <f t="shared" si="4"/>
        <v>1750</v>
      </c>
      <c r="P31" s="37"/>
      <c r="Q31" s="38">
        <f>1750</f>
        <v>1750</v>
      </c>
      <c r="R31" s="38"/>
    </row>
    <row r="32" spans="1:18" s="1" customFormat="1" ht="24" customHeight="1">
      <c r="A32" s="35" t="s">
        <v>69</v>
      </c>
      <c r="B32" s="35"/>
      <c r="C32" s="35"/>
      <c r="D32" s="35"/>
      <c r="E32" s="35"/>
      <c r="F32" s="36" t="s">
        <v>70</v>
      </c>
      <c r="G32" s="36"/>
      <c r="H32" s="36"/>
      <c r="I32" s="36"/>
      <c r="J32" s="36"/>
      <c r="K32" s="36"/>
      <c r="L32" s="14">
        <f>158000</f>
        <v>158000</v>
      </c>
      <c r="M32" s="14">
        <f aca="true" t="shared" si="5" ref="M32:O33">39500</f>
        <v>39500</v>
      </c>
      <c r="N32" s="15">
        <f t="shared" si="5"/>
        <v>39500</v>
      </c>
      <c r="O32" s="37">
        <f t="shared" si="5"/>
        <v>39500</v>
      </c>
      <c r="P32" s="37"/>
      <c r="Q32" s="38">
        <f>39500</f>
        <v>39500</v>
      </c>
      <c r="R32" s="38"/>
    </row>
    <row r="33" spans="1:18" s="1" customFormat="1" ht="45" customHeight="1">
      <c r="A33" s="35" t="s">
        <v>71</v>
      </c>
      <c r="B33" s="35"/>
      <c r="C33" s="35"/>
      <c r="D33" s="35"/>
      <c r="E33" s="35"/>
      <c r="F33" s="36" t="s">
        <v>72</v>
      </c>
      <c r="G33" s="36"/>
      <c r="H33" s="36"/>
      <c r="I33" s="36"/>
      <c r="J33" s="36"/>
      <c r="K33" s="36"/>
      <c r="L33" s="14">
        <f>158000</f>
        <v>158000</v>
      </c>
      <c r="M33" s="14">
        <f t="shared" si="5"/>
        <v>39500</v>
      </c>
      <c r="N33" s="15">
        <f t="shared" si="5"/>
        <v>39500</v>
      </c>
      <c r="O33" s="37">
        <f t="shared" si="5"/>
        <v>39500</v>
      </c>
      <c r="P33" s="37"/>
      <c r="Q33" s="38">
        <f>39500</f>
        <v>39500</v>
      </c>
      <c r="R33" s="38"/>
    </row>
    <row r="34" spans="1:18" s="1" customFormat="1" ht="45" customHeight="1">
      <c r="A34" s="35" t="s">
        <v>73</v>
      </c>
      <c r="B34" s="35"/>
      <c r="C34" s="35"/>
      <c r="D34" s="35"/>
      <c r="E34" s="35"/>
      <c r="F34" s="36" t="s">
        <v>74</v>
      </c>
      <c r="G34" s="36"/>
      <c r="H34" s="36"/>
      <c r="I34" s="36"/>
      <c r="J34" s="36"/>
      <c r="K34" s="36"/>
      <c r="L34" s="14">
        <f>1000</f>
        <v>1000</v>
      </c>
      <c r="M34" s="14">
        <f aca="true" t="shared" si="6" ref="M34:O35">250</f>
        <v>250</v>
      </c>
      <c r="N34" s="15">
        <f t="shared" si="6"/>
        <v>250</v>
      </c>
      <c r="O34" s="37">
        <f t="shared" si="6"/>
        <v>250</v>
      </c>
      <c r="P34" s="37"/>
      <c r="Q34" s="38">
        <f>250</f>
        <v>250</v>
      </c>
      <c r="R34" s="38"/>
    </row>
    <row r="35" spans="1:18" s="1" customFormat="1" ht="45" customHeight="1">
      <c r="A35" s="35" t="s">
        <v>75</v>
      </c>
      <c r="B35" s="35"/>
      <c r="C35" s="35"/>
      <c r="D35" s="35"/>
      <c r="E35" s="35"/>
      <c r="F35" s="36" t="s">
        <v>76</v>
      </c>
      <c r="G35" s="36"/>
      <c r="H35" s="36"/>
      <c r="I35" s="36"/>
      <c r="J35" s="36"/>
      <c r="K35" s="36"/>
      <c r="L35" s="14">
        <f>1000</f>
        <v>1000</v>
      </c>
      <c r="M35" s="14">
        <f t="shared" si="6"/>
        <v>250</v>
      </c>
      <c r="N35" s="15">
        <f t="shared" si="6"/>
        <v>250</v>
      </c>
      <c r="O35" s="37">
        <f t="shared" si="6"/>
        <v>250</v>
      </c>
      <c r="P35" s="37"/>
      <c r="Q35" s="38">
        <f>250</f>
        <v>250</v>
      </c>
      <c r="R35" s="38"/>
    </row>
    <row r="36" spans="1:18" s="1" customFormat="1" ht="24" customHeight="1">
      <c r="A36" s="35" t="s">
        <v>77</v>
      </c>
      <c r="B36" s="35"/>
      <c r="C36" s="35"/>
      <c r="D36" s="35"/>
      <c r="E36" s="35"/>
      <c r="F36" s="36" t="s">
        <v>78</v>
      </c>
      <c r="G36" s="36"/>
      <c r="H36" s="36"/>
      <c r="I36" s="36"/>
      <c r="J36" s="36"/>
      <c r="K36" s="36"/>
      <c r="L36" s="14">
        <f>157000</f>
        <v>157000</v>
      </c>
      <c r="M36" s="14">
        <f aca="true" t="shared" si="7" ref="M36:O37">39250</f>
        <v>39250</v>
      </c>
      <c r="N36" s="15">
        <f t="shared" si="7"/>
        <v>39250</v>
      </c>
      <c r="O36" s="37">
        <f t="shared" si="7"/>
        <v>39250</v>
      </c>
      <c r="P36" s="37"/>
      <c r="Q36" s="38">
        <f>39250</f>
        <v>39250</v>
      </c>
      <c r="R36" s="38"/>
    </row>
    <row r="37" spans="1:18" s="1" customFormat="1" ht="24" customHeight="1">
      <c r="A37" s="35" t="s">
        <v>79</v>
      </c>
      <c r="B37" s="35"/>
      <c r="C37" s="35"/>
      <c r="D37" s="35"/>
      <c r="E37" s="35"/>
      <c r="F37" s="36" t="s">
        <v>80</v>
      </c>
      <c r="G37" s="36"/>
      <c r="H37" s="36"/>
      <c r="I37" s="36"/>
      <c r="J37" s="36"/>
      <c r="K37" s="36"/>
      <c r="L37" s="14">
        <f>157000</f>
        <v>157000</v>
      </c>
      <c r="M37" s="14">
        <f t="shared" si="7"/>
        <v>39250</v>
      </c>
      <c r="N37" s="15">
        <f t="shared" si="7"/>
        <v>39250</v>
      </c>
      <c r="O37" s="37">
        <f t="shared" si="7"/>
        <v>39250</v>
      </c>
      <c r="P37" s="37"/>
      <c r="Q37" s="38">
        <f>39250</f>
        <v>39250</v>
      </c>
      <c r="R37" s="38"/>
    </row>
    <row r="38" spans="1:18" s="1" customFormat="1" ht="13.5" customHeight="1">
      <c r="A38" s="35" t="s">
        <v>81</v>
      </c>
      <c r="B38" s="35"/>
      <c r="C38" s="35"/>
      <c r="D38" s="35"/>
      <c r="E38" s="35"/>
      <c r="F38" s="36" t="s">
        <v>82</v>
      </c>
      <c r="G38" s="36"/>
      <c r="H38" s="36"/>
      <c r="I38" s="36"/>
      <c r="J38" s="36"/>
      <c r="K38" s="36"/>
      <c r="L38" s="14">
        <f>303600</f>
        <v>303600</v>
      </c>
      <c r="M38" s="14">
        <f aca="true" t="shared" si="8" ref="M38:O41">75900</f>
        <v>75900</v>
      </c>
      <c r="N38" s="15">
        <f t="shared" si="8"/>
        <v>75900</v>
      </c>
      <c r="O38" s="37">
        <f t="shared" si="8"/>
        <v>75900</v>
      </c>
      <c r="P38" s="37"/>
      <c r="Q38" s="38">
        <f>75900</f>
        <v>75900</v>
      </c>
      <c r="R38" s="38"/>
    </row>
    <row r="39" spans="1:18" s="1" customFormat="1" ht="45" customHeight="1">
      <c r="A39" s="35" t="s">
        <v>83</v>
      </c>
      <c r="B39" s="35"/>
      <c r="C39" s="35"/>
      <c r="D39" s="35"/>
      <c r="E39" s="35"/>
      <c r="F39" s="36" t="s">
        <v>84</v>
      </c>
      <c r="G39" s="36"/>
      <c r="H39" s="36"/>
      <c r="I39" s="36"/>
      <c r="J39" s="36"/>
      <c r="K39" s="36"/>
      <c r="L39" s="14">
        <f>303600</f>
        <v>303600</v>
      </c>
      <c r="M39" s="14">
        <f t="shared" si="8"/>
        <v>75900</v>
      </c>
      <c r="N39" s="15">
        <f t="shared" si="8"/>
        <v>75900</v>
      </c>
      <c r="O39" s="37">
        <f t="shared" si="8"/>
        <v>75900</v>
      </c>
      <c r="P39" s="37"/>
      <c r="Q39" s="38">
        <f>75900</f>
        <v>75900</v>
      </c>
      <c r="R39" s="38"/>
    </row>
    <row r="40" spans="1:18" s="1" customFormat="1" ht="45" customHeight="1">
      <c r="A40" s="35" t="s">
        <v>85</v>
      </c>
      <c r="B40" s="35"/>
      <c r="C40" s="35"/>
      <c r="D40" s="35"/>
      <c r="E40" s="35"/>
      <c r="F40" s="36" t="s">
        <v>86</v>
      </c>
      <c r="G40" s="36"/>
      <c r="H40" s="36"/>
      <c r="I40" s="36"/>
      <c r="J40" s="36"/>
      <c r="K40" s="36"/>
      <c r="L40" s="14">
        <f>303600</f>
        <v>303600</v>
      </c>
      <c r="M40" s="14">
        <f t="shared" si="8"/>
        <v>75900</v>
      </c>
      <c r="N40" s="15">
        <f t="shared" si="8"/>
        <v>75900</v>
      </c>
      <c r="O40" s="37">
        <f t="shared" si="8"/>
        <v>75900</v>
      </c>
      <c r="P40" s="37"/>
      <c r="Q40" s="38">
        <f>75900</f>
        <v>75900</v>
      </c>
      <c r="R40" s="38"/>
    </row>
    <row r="41" spans="1:18" s="1" customFormat="1" ht="45" customHeight="1">
      <c r="A41" s="35" t="s">
        <v>87</v>
      </c>
      <c r="B41" s="35"/>
      <c r="C41" s="35"/>
      <c r="D41" s="35"/>
      <c r="E41" s="35"/>
      <c r="F41" s="36" t="s">
        <v>88</v>
      </c>
      <c r="G41" s="36"/>
      <c r="H41" s="36"/>
      <c r="I41" s="36"/>
      <c r="J41" s="36"/>
      <c r="K41" s="36"/>
      <c r="L41" s="14">
        <f>303600</f>
        <v>303600</v>
      </c>
      <c r="M41" s="14">
        <f t="shared" si="8"/>
        <v>75900</v>
      </c>
      <c r="N41" s="15">
        <f t="shared" si="8"/>
        <v>75900</v>
      </c>
      <c r="O41" s="37">
        <f t="shared" si="8"/>
        <v>75900</v>
      </c>
      <c r="P41" s="37"/>
      <c r="Q41" s="38">
        <f>75900</f>
        <v>75900</v>
      </c>
      <c r="R41" s="38"/>
    </row>
    <row r="42" spans="1:18" s="1" customFormat="1" ht="13.5" customHeight="1">
      <c r="A42" s="35" t="s">
        <v>89</v>
      </c>
      <c r="B42" s="35"/>
      <c r="C42" s="35"/>
      <c r="D42" s="35"/>
      <c r="E42" s="35"/>
      <c r="F42" s="36" t="s">
        <v>90</v>
      </c>
      <c r="G42" s="36"/>
      <c r="H42" s="36"/>
      <c r="I42" s="36"/>
      <c r="J42" s="36"/>
      <c r="K42" s="36"/>
      <c r="L42" s="14">
        <f>8096465.26</f>
        <v>8096465.26</v>
      </c>
      <c r="M42" s="14">
        <f>2024116.31</f>
        <v>2024116.31</v>
      </c>
      <c r="N42" s="15">
        <f>2024116.31</f>
        <v>2024116.31</v>
      </c>
      <c r="O42" s="37">
        <f>2024116.31</f>
        <v>2024116.31</v>
      </c>
      <c r="P42" s="37"/>
      <c r="Q42" s="38">
        <f>2024116.33</f>
        <v>2024116.33</v>
      </c>
      <c r="R42" s="38"/>
    </row>
    <row r="43" spans="1:18" s="1" customFormat="1" ht="24" customHeight="1">
      <c r="A43" s="35" t="s">
        <v>91</v>
      </c>
      <c r="B43" s="35"/>
      <c r="C43" s="35"/>
      <c r="D43" s="35"/>
      <c r="E43" s="35"/>
      <c r="F43" s="36" t="s">
        <v>92</v>
      </c>
      <c r="G43" s="36"/>
      <c r="H43" s="36"/>
      <c r="I43" s="36"/>
      <c r="J43" s="36"/>
      <c r="K43" s="36"/>
      <c r="L43" s="14">
        <f>7858465.26</f>
        <v>7858465.26</v>
      </c>
      <c r="M43" s="14">
        <f>1964616.31</f>
        <v>1964616.31</v>
      </c>
      <c r="N43" s="15">
        <f>1964616.31</f>
        <v>1964616.31</v>
      </c>
      <c r="O43" s="37">
        <f>1964616.31</f>
        <v>1964616.31</v>
      </c>
      <c r="P43" s="37"/>
      <c r="Q43" s="38">
        <f>1964616.33</f>
        <v>1964616.33</v>
      </c>
      <c r="R43" s="38"/>
    </row>
    <row r="44" spans="1:18" s="1" customFormat="1" ht="13.5" customHeight="1">
      <c r="A44" s="35" t="s">
        <v>93</v>
      </c>
      <c r="B44" s="35"/>
      <c r="C44" s="35"/>
      <c r="D44" s="35"/>
      <c r="E44" s="35"/>
      <c r="F44" s="36" t="s">
        <v>94</v>
      </c>
      <c r="G44" s="36"/>
      <c r="H44" s="36"/>
      <c r="I44" s="36"/>
      <c r="J44" s="36"/>
      <c r="K44" s="36"/>
      <c r="L44" s="14">
        <f>1851900</f>
        <v>1851900</v>
      </c>
      <c r="M44" s="14">
        <f aca="true" t="shared" si="9" ref="M44:O46">462975</f>
        <v>462975</v>
      </c>
      <c r="N44" s="15">
        <f t="shared" si="9"/>
        <v>462975</v>
      </c>
      <c r="O44" s="37">
        <f t="shared" si="9"/>
        <v>462975</v>
      </c>
      <c r="P44" s="37"/>
      <c r="Q44" s="38">
        <f>462975</f>
        <v>462975</v>
      </c>
      <c r="R44" s="38"/>
    </row>
    <row r="45" spans="1:18" s="1" customFormat="1" ht="24" customHeight="1">
      <c r="A45" s="35" t="s">
        <v>95</v>
      </c>
      <c r="B45" s="35"/>
      <c r="C45" s="35"/>
      <c r="D45" s="35"/>
      <c r="E45" s="35"/>
      <c r="F45" s="36" t="s">
        <v>96</v>
      </c>
      <c r="G45" s="36"/>
      <c r="H45" s="36"/>
      <c r="I45" s="36"/>
      <c r="J45" s="36"/>
      <c r="K45" s="36"/>
      <c r="L45" s="14">
        <f>1851900</f>
        <v>1851900</v>
      </c>
      <c r="M45" s="14">
        <f t="shared" si="9"/>
        <v>462975</v>
      </c>
      <c r="N45" s="15">
        <f t="shared" si="9"/>
        <v>462975</v>
      </c>
      <c r="O45" s="37">
        <f t="shared" si="9"/>
        <v>462975</v>
      </c>
      <c r="P45" s="37"/>
      <c r="Q45" s="38">
        <f>462975</f>
        <v>462975</v>
      </c>
      <c r="R45" s="38"/>
    </row>
    <row r="46" spans="1:18" s="1" customFormat="1" ht="24" customHeight="1">
      <c r="A46" s="35" t="s">
        <v>97</v>
      </c>
      <c r="B46" s="35"/>
      <c r="C46" s="35"/>
      <c r="D46" s="35"/>
      <c r="E46" s="35"/>
      <c r="F46" s="36" t="s">
        <v>98</v>
      </c>
      <c r="G46" s="36"/>
      <c r="H46" s="36"/>
      <c r="I46" s="36"/>
      <c r="J46" s="36"/>
      <c r="K46" s="36"/>
      <c r="L46" s="14">
        <f>1851900</f>
        <v>1851900</v>
      </c>
      <c r="M46" s="14">
        <f t="shared" si="9"/>
        <v>462975</v>
      </c>
      <c r="N46" s="15">
        <f t="shared" si="9"/>
        <v>462975</v>
      </c>
      <c r="O46" s="37">
        <f t="shared" si="9"/>
        <v>462975</v>
      </c>
      <c r="P46" s="37"/>
      <c r="Q46" s="38">
        <f>462975</f>
        <v>462975</v>
      </c>
      <c r="R46" s="38"/>
    </row>
    <row r="47" spans="1:18" s="1" customFormat="1" ht="24" customHeight="1">
      <c r="A47" s="35" t="s">
        <v>99</v>
      </c>
      <c r="B47" s="35"/>
      <c r="C47" s="35"/>
      <c r="D47" s="35"/>
      <c r="E47" s="35"/>
      <c r="F47" s="36" t="s">
        <v>100</v>
      </c>
      <c r="G47" s="36"/>
      <c r="H47" s="36"/>
      <c r="I47" s="36"/>
      <c r="J47" s="36"/>
      <c r="K47" s="36"/>
      <c r="L47" s="14">
        <f>2292865.26</f>
        <v>2292865.26</v>
      </c>
      <c r="M47" s="14">
        <f aca="true" t="shared" si="10" ref="M47:O49">573216.31</f>
        <v>573216.31</v>
      </c>
      <c r="N47" s="15">
        <f t="shared" si="10"/>
        <v>573216.31</v>
      </c>
      <c r="O47" s="37">
        <f t="shared" si="10"/>
        <v>573216.31</v>
      </c>
      <c r="P47" s="37"/>
      <c r="Q47" s="38">
        <f>573216.33</f>
        <v>573216.33</v>
      </c>
      <c r="R47" s="38"/>
    </row>
    <row r="48" spans="1:18" s="1" customFormat="1" ht="13.5" customHeight="1">
      <c r="A48" s="35" t="s">
        <v>101</v>
      </c>
      <c r="B48" s="35"/>
      <c r="C48" s="35"/>
      <c r="D48" s="35"/>
      <c r="E48" s="35"/>
      <c r="F48" s="36" t="s">
        <v>102</v>
      </c>
      <c r="G48" s="36"/>
      <c r="H48" s="36"/>
      <c r="I48" s="36"/>
      <c r="J48" s="36"/>
      <c r="K48" s="36"/>
      <c r="L48" s="14">
        <f>2292865.26</f>
        <v>2292865.26</v>
      </c>
      <c r="M48" s="14">
        <f t="shared" si="10"/>
        <v>573216.31</v>
      </c>
      <c r="N48" s="15">
        <f t="shared" si="10"/>
        <v>573216.31</v>
      </c>
      <c r="O48" s="37">
        <f t="shared" si="10"/>
        <v>573216.31</v>
      </c>
      <c r="P48" s="37"/>
      <c r="Q48" s="38">
        <f>573216.33</f>
        <v>573216.33</v>
      </c>
      <c r="R48" s="38"/>
    </row>
    <row r="49" spans="1:18" s="1" customFormat="1" ht="13.5" customHeight="1">
      <c r="A49" s="35" t="s">
        <v>103</v>
      </c>
      <c r="B49" s="35"/>
      <c r="C49" s="35"/>
      <c r="D49" s="35"/>
      <c r="E49" s="35"/>
      <c r="F49" s="36" t="s">
        <v>104</v>
      </c>
      <c r="G49" s="36"/>
      <c r="H49" s="36"/>
      <c r="I49" s="36"/>
      <c r="J49" s="36"/>
      <c r="K49" s="36"/>
      <c r="L49" s="14">
        <f>2292865.26</f>
        <v>2292865.26</v>
      </c>
      <c r="M49" s="14">
        <f t="shared" si="10"/>
        <v>573216.31</v>
      </c>
      <c r="N49" s="15">
        <f t="shared" si="10"/>
        <v>573216.31</v>
      </c>
      <c r="O49" s="37">
        <f t="shared" si="10"/>
        <v>573216.31</v>
      </c>
      <c r="P49" s="37"/>
      <c r="Q49" s="38">
        <f>573216.33</f>
        <v>573216.33</v>
      </c>
      <c r="R49" s="38"/>
    </row>
    <row r="50" spans="1:18" s="1" customFormat="1" ht="13.5" customHeight="1">
      <c r="A50" s="35" t="s">
        <v>105</v>
      </c>
      <c r="B50" s="35"/>
      <c r="C50" s="35"/>
      <c r="D50" s="35"/>
      <c r="E50" s="35"/>
      <c r="F50" s="36" t="s">
        <v>106</v>
      </c>
      <c r="G50" s="36"/>
      <c r="H50" s="36"/>
      <c r="I50" s="36"/>
      <c r="J50" s="36"/>
      <c r="K50" s="36"/>
      <c r="L50" s="14">
        <f>263200</f>
        <v>263200</v>
      </c>
      <c r="M50" s="14">
        <f>65800</f>
        <v>65800</v>
      </c>
      <c r="N50" s="15">
        <f>65800</f>
        <v>65800</v>
      </c>
      <c r="O50" s="37">
        <f>65800</f>
        <v>65800</v>
      </c>
      <c r="P50" s="37"/>
      <c r="Q50" s="38">
        <f>65800</f>
        <v>65800</v>
      </c>
      <c r="R50" s="38"/>
    </row>
    <row r="51" spans="1:18" s="1" customFormat="1" ht="24" customHeight="1">
      <c r="A51" s="35" t="s">
        <v>107</v>
      </c>
      <c r="B51" s="35"/>
      <c r="C51" s="35"/>
      <c r="D51" s="35"/>
      <c r="E51" s="35"/>
      <c r="F51" s="36" t="s">
        <v>108</v>
      </c>
      <c r="G51" s="36"/>
      <c r="H51" s="36"/>
      <c r="I51" s="36"/>
      <c r="J51" s="36"/>
      <c r="K51" s="36"/>
      <c r="L51" s="14">
        <f>261200</f>
        <v>261200</v>
      </c>
      <c r="M51" s="14">
        <f aca="true" t="shared" si="11" ref="M51:O52">65300</f>
        <v>65300</v>
      </c>
      <c r="N51" s="15">
        <f t="shared" si="11"/>
        <v>65300</v>
      </c>
      <c r="O51" s="37">
        <f t="shared" si="11"/>
        <v>65300</v>
      </c>
      <c r="P51" s="37"/>
      <c r="Q51" s="38">
        <f>65300</f>
        <v>65300</v>
      </c>
      <c r="R51" s="38"/>
    </row>
    <row r="52" spans="1:18" s="1" customFormat="1" ht="24" customHeight="1">
      <c r="A52" s="35" t="s">
        <v>109</v>
      </c>
      <c r="B52" s="35"/>
      <c r="C52" s="35"/>
      <c r="D52" s="35"/>
      <c r="E52" s="35"/>
      <c r="F52" s="36" t="s">
        <v>110</v>
      </c>
      <c r="G52" s="36"/>
      <c r="H52" s="36"/>
      <c r="I52" s="36"/>
      <c r="J52" s="36"/>
      <c r="K52" s="36"/>
      <c r="L52" s="14">
        <f>261200</f>
        <v>261200</v>
      </c>
      <c r="M52" s="14">
        <f t="shared" si="11"/>
        <v>65300</v>
      </c>
      <c r="N52" s="15">
        <f t="shared" si="11"/>
        <v>65300</v>
      </c>
      <c r="O52" s="37">
        <f t="shared" si="11"/>
        <v>65300</v>
      </c>
      <c r="P52" s="37"/>
      <c r="Q52" s="38">
        <f>65300</f>
        <v>65300</v>
      </c>
      <c r="R52" s="38"/>
    </row>
    <row r="53" spans="1:18" s="1" customFormat="1" ht="13.5" customHeight="1">
      <c r="A53" s="35" t="s">
        <v>111</v>
      </c>
      <c r="B53" s="35"/>
      <c r="C53" s="35"/>
      <c r="D53" s="35"/>
      <c r="E53" s="35"/>
      <c r="F53" s="36" t="s">
        <v>112</v>
      </c>
      <c r="G53" s="36"/>
      <c r="H53" s="36"/>
      <c r="I53" s="36"/>
      <c r="J53" s="36"/>
      <c r="K53" s="36"/>
      <c r="L53" s="14">
        <f>2000</f>
        <v>2000</v>
      </c>
      <c r="M53" s="14">
        <f aca="true" t="shared" si="12" ref="M53:O54">500</f>
        <v>500</v>
      </c>
      <c r="N53" s="15">
        <f t="shared" si="12"/>
        <v>500</v>
      </c>
      <c r="O53" s="37">
        <f t="shared" si="12"/>
        <v>500</v>
      </c>
      <c r="P53" s="37"/>
      <c r="Q53" s="38">
        <f>500</f>
        <v>500</v>
      </c>
      <c r="R53" s="38"/>
    </row>
    <row r="54" spans="1:18" s="1" customFormat="1" ht="24" customHeight="1">
      <c r="A54" s="35" t="s">
        <v>113</v>
      </c>
      <c r="B54" s="35"/>
      <c r="C54" s="35"/>
      <c r="D54" s="35"/>
      <c r="E54" s="35"/>
      <c r="F54" s="36" t="s">
        <v>114</v>
      </c>
      <c r="G54" s="36"/>
      <c r="H54" s="36"/>
      <c r="I54" s="36"/>
      <c r="J54" s="36"/>
      <c r="K54" s="36"/>
      <c r="L54" s="14">
        <f>2000</f>
        <v>2000</v>
      </c>
      <c r="M54" s="14">
        <f t="shared" si="12"/>
        <v>500</v>
      </c>
      <c r="N54" s="15">
        <f t="shared" si="12"/>
        <v>500</v>
      </c>
      <c r="O54" s="37">
        <f t="shared" si="12"/>
        <v>500</v>
      </c>
      <c r="P54" s="37"/>
      <c r="Q54" s="38">
        <f>500</f>
        <v>500</v>
      </c>
      <c r="R54" s="38"/>
    </row>
    <row r="55" spans="1:18" s="1" customFormat="1" ht="13.5" customHeight="1">
      <c r="A55" s="35" t="s">
        <v>115</v>
      </c>
      <c r="B55" s="35"/>
      <c r="C55" s="35"/>
      <c r="D55" s="35"/>
      <c r="E55" s="35"/>
      <c r="F55" s="36" t="s">
        <v>116</v>
      </c>
      <c r="G55" s="36"/>
      <c r="H55" s="36"/>
      <c r="I55" s="36"/>
      <c r="J55" s="36"/>
      <c r="K55" s="36"/>
      <c r="L55" s="14">
        <f>3450500</f>
        <v>3450500</v>
      </c>
      <c r="M55" s="14">
        <f>862625</f>
        <v>862625</v>
      </c>
      <c r="N55" s="15">
        <f>862625</f>
        <v>862625</v>
      </c>
      <c r="O55" s="37">
        <f>862625</f>
        <v>862625</v>
      </c>
      <c r="P55" s="37"/>
      <c r="Q55" s="38">
        <f>862625</f>
        <v>862625</v>
      </c>
      <c r="R55" s="38"/>
    </row>
    <row r="56" spans="1:18" s="1" customFormat="1" ht="33.75" customHeight="1">
      <c r="A56" s="35" t="s">
        <v>117</v>
      </c>
      <c r="B56" s="35"/>
      <c r="C56" s="35"/>
      <c r="D56" s="35"/>
      <c r="E56" s="35"/>
      <c r="F56" s="36" t="s">
        <v>118</v>
      </c>
      <c r="G56" s="36"/>
      <c r="H56" s="36"/>
      <c r="I56" s="36"/>
      <c r="J56" s="36"/>
      <c r="K56" s="36"/>
      <c r="L56" s="14">
        <f>1875000</f>
        <v>1875000</v>
      </c>
      <c r="M56" s="14">
        <f aca="true" t="shared" si="13" ref="M56:O57">468750</f>
        <v>468750</v>
      </c>
      <c r="N56" s="15">
        <f t="shared" si="13"/>
        <v>468750</v>
      </c>
      <c r="O56" s="37">
        <f t="shared" si="13"/>
        <v>468750</v>
      </c>
      <c r="P56" s="37"/>
      <c r="Q56" s="38">
        <f>468750</f>
        <v>468750</v>
      </c>
      <c r="R56" s="38"/>
    </row>
    <row r="57" spans="1:18" s="1" customFormat="1" ht="33.75" customHeight="1">
      <c r="A57" s="35" t="s">
        <v>119</v>
      </c>
      <c r="B57" s="35"/>
      <c r="C57" s="35"/>
      <c r="D57" s="35"/>
      <c r="E57" s="35"/>
      <c r="F57" s="36" t="s">
        <v>120</v>
      </c>
      <c r="G57" s="36"/>
      <c r="H57" s="36"/>
      <c r="I57" s="36"/>
      <c r="J57" s="36"/>
      <c r="K57" s="36"/>
      <c r="L57" s="14">
        <f>1875000</f>
        <v>1875000</v>
      </c>
      <c r="M57" s="14">
        <f t="shared" si="13"/>
        <v>468750</v>
      </c>
      <c r="N57" s="15">
        <f t="shared" si="13"/>
        <v>468750</v>
      </c>
      <c r="O57" s="37">
        <f t="shared" si="13"/>
        <v>468750</v>
      </c>
      <c r="P57" s="37"/>
      <c r="Q57" s="38">
        <f>468750</f>
        <v>468750</v>
      </c>
      <c r="R57" s="38"/>
    </row>
    <row r="58" spans="1:18" s="1" customFormat="1" ht="13.5" customHeight="1">
      <c r="A58" s="35" t="s">
        <v>121</v>
      </c>
      <c r="B58" s="35"/>
      <c r="C58" s="35"/>
      <c r="D58" s="35"/>
      <c r="E58" s="35"/>
      <c r="F58" s="36" t="s">
        <v>122</v>
      </c>
      <c r="G58" s="36"/>
      <c r="H58" s="36"/>
      <c r="I58" s="36"/>
      <c r="J58" s="36"/>
      <c r="K58" s="36"/>
      <c r="L58" s="14">
        <f>1575500</f>
        <v>1575500</v>
      </c>
      <c r="M58" s="14">
        <f aca="true" t="shared" si="14" ref="M58:O59">393875</f>
        <v>393875</v>
      </c>
      <c r="N58" s="15">
        <f t="shared" si="14"/>
        <v>393875</v>
      </c>
      <c r="O58" s="37">
        <f t="shared" si="14"/>
        <v>393875</v>
      </c>
      <c r="P58" s="37"/>
      <c r="Q58" s="38">
        <f>393875</f>
        <v>393875</v>
      </c>
      <c r="R58" s="38"/>
    </row>
    <row r="59" spans="1:18" s="1" customFormat="1" ht="13.5" customHeight="1">
      <c r="A59" s="35" t="s">
        <v>123</v>
      </c>
      <c r="B59" s="35"/>
      <c r="C59" s="35"/>
      <c r="D59" s="35"/>
      <c r="E59" s="35"/>
      <c r="F59" s="36" t="s">
        <v>124</v>
      </c>
      <c r="G59" s="36"/>
      <c r="H59" s="36"/>
      <c r="I59" s="36"/>
      <c r="J59" s="36"/>
      <c r="K59" s="36"/>
      <c r="L59" s="14">
        <f>1575500</f>
        <v>1575500</v>
      </c>
      <c r="M59" s="14">
        <f t="shared" si="14"/>
        <v>393875</v>
      </c>
      <c r="N59" s="15">
        <f t="shared" si="14"/>
        <v>393875</v>
      </c>
      <c r="O59" s="37">
        <f t="shared" si="14"/>
        <v>393875</v>
      </c>
      <c r="P59" s="37"/>
      <c r="Q59" s="38">
        <f>393875</f>
        <v>393875</v>
      </c>
      <c r="R59" s="38"/>
    </row>
    <row r="60" spans="1:18" s="1" customFormat="1" ht="13.5" customHeight="1">
      <c r="A60" s="35" t="s">
        <v>125</v>
      </c>
      <c r="B60" s="35"/>
      <c r="C60" s="35"/>
      <c r="D60" s="35"/>
      <c r="E60" s="35"/>
      <c r="F60" s="36" t="s">
        <v>126</v>
      </c>
      <c r="G60" s="36"/>
      <c r="H60" s="36"/>
      <c r="I60" s="36"/>
      <c r="J60" s="36"/>
      <c r="K60" s="36"/>
      <c r="L60" s="14">
        <f>115000</f>
        <v>115000</v>
      </c>
      <c r="M60" s="14">
        <f aca="true" t="shared" si="15" ref="M60:O62">28750</f>
        <v>28750</v>
      </c>
      <c r="N60" s="15">
        <f t="shared" si="15"/>
        <v>28750</v>
      </c>
      <c r="O60" s="37">
        <f t="shared" si="15"/>
        <v>28750</v>
      </c>
      <c r="P60" s="37"/>
      <c r="Q60" s="38">
        <f>28750</f>
        <v>28750</v>
      </c>
      <c r="R60" s="38"/>
    </row>
    <row r="61" spans="1:18" s="1" customFormat="1" ht="24" customHeight="1">
      <c r="A61" s="35" t="s">
        <v>127</v>
      </c>
      <c r="B61" s="35"/>
      <c r="C61" s="35"/>
      <c r="D61" s="35"/>
      <c r="E61" s="35"/>
      <c r="F61" s="36" t="s">
        <v>128</v>
      </c>
      <c r="G61" s="36"/>
      <c r="H61" s="36"/>
      <c r="I61" s="36"/>
      <c r="J61" s="36"/>
      <c r="K61" s="36"/>
      <c r="L61" s="14">
        <f>115000</f>
        <v>115000</v>
      </c>
      <c r="M61" s="14">
        <f t="shared" si="15"/>
        <v>28750</v>
      </c>
      <c r="N61" s="15">
        <f t="shared" si="15"/>
        <v>28750</v>
      </c>
      <c r="O61" s="37">
        <f t="shared" si="15"/>
        <v>28750</v>
      </c>
      <c r="P61" s="37"/>
      <c r="Q61" s="38">
        <f>28750</f>
        <v>28750</v>
      </c>
      <c r="R61" s="38"/>
    </row>
    <row r="62" spans="1:18" s="1" customFormat="1" ht="24" customHeight="1">
      <c r="A62" s="35" t="s">
        <v>129</v>
      </c>
      <c r="B62" s="35"/>
      <c r="C62" s="35"/>
      <c r="D62" s="35"/>
      <c r="E62" s="35"/>
      <c r="F62" s="36" t="s">
        <v>130</v>
      </c>
      <c r="G62" s="36"/>
      <c r="H62" s="36"/>
      <c r="I62" s="36"/>
      <c r="J62" s="36"/>
      <c r="K62" s="36"/>
      <c r="L62" s="14">
        <f>115000</f>
        <v>115000</v>
      </c>
      <c r="M62" s="14">
        <f t="shared" si="15"/>
        <v>28750</v>
      </c>
      <c r="N62" s="15">
        <f t="shared" si="15"/>
        <v>28750</v>
      </c>
      <c r="O62" s="37">
        <f t="shared" si="15"/>
        <v>28750</v>
      </c>
      <c r="P62" s="37"/>
      <c r="Q62" s="38">
        <f>28750</f>
        <v>28750</v>
      </c>
      <c r="R62" s="38"/>
    </row>
    <row r="63" spans="1:18" s="1" customFormat="1" ht="13.5" customHeight="1">
      <c r="A63" s="35" t="s">
        <v>131</v>
      </c>
      <c r="B63" s="35"/>
      <c r="C63" s="35"/>
      <c r="D63" s="35"/>
      <c r="E63" s="35"/>
      <c r="F63" s="36" t="s">
        <v>132</v>
      </c>
      <c r="G63" s="36"/>
      <c r="H63" s="36"/>
      <c r="I63" s="36"/>
      <c r="J63" s="36"/>
      <c r="K63" s="36"/>
      <c r="L63" s="14">
        <f>123000</f>
        <v>123000</v>
      </c>
      <c r="M63" s="14">
        <f aca="true" t="shared" si="16" ref="M63:O65">30750</f>
        <v>30750</v>
      </c>
      <c r="N63" s="15">
        <f t="shared" si="16"/>
        <v>30750</v>
      </c>
      <c r="O63" s="37">
        <f t="shared" si="16"/>
        <v>30750</v>
      </c>
      <c r="P63" s="37"/>
      <c r="Q63" s="38">
        <f>30750</f>
        <v>30750</v>
      </c>
      <c r="R63" s="38"/>
    </row>
    <row r="64" spans="1:18" s="1" customFormat="1" ht="13.5" customHeight="1">
      <c r="A64" s="35" t="s">
        <v>133</v>
      </c>
      <c r="B64" s="35"/>
      <c r="C64" s="35"/>
      <c r="D64" s="35"/>
      <c r="E64" s="35"/>
      <c r="F64" s="36" t="s">
        <v>134</v>
      </c>
      <c r="G64" s="36"/>
      <c r="H64" s="36"/>
      <c r="I64" s="36"/>
      <c r="J64" s="36"/>
      <c r="K64" s="36"/>
      <c r="L64" s="14">
        <f>123000</f>
        <v>123000</v>
      </c>
      <c r="M64" s="14">
        <f t="shared" si="16"/>
        <v>30750</v>
      </c>
      <c r="N64" s="15">
        <f t="shared" si="16"/>
        <v>30750</v>
      </c>
      <c r="O64" s="37">
        <f t="shared" si="16"/>
        <v>30750</v>
      </c>
      <c r="P64" s="37"/>
      <c r="Q64" s="38">
        <f>30750</f>
        <v>30750</v>
      </c>
      <c r="R64" s="38"/>
    </row>
    <row r="65" spans="1:18" s="1" customFormat="1" ht="24" customHeight="1">
      <c r="A65" s="35" t="s">
        <v>135</v>
      </c>
      <c r="B65" s="35"/>
      <c r="C65" s="35"/>
      <c r="D65" s="35"/>
      <c r="E65" s="35"/>
      <c r="F65" s="36" t="s">
        <v>136</v>
      </c>
      <c r="G65" s="36"/>
      <c r="H65" s="36"/>
      <c r="I65" s="36"/>
      <c r="J65" s="36"/>
      <c r="K65" s="36"/>
      <c r="L65" s="14">
        <f>123000</f>
        <v>123000</v>
      </c>
      <c r="M65" s="14">
        <f t="shared" si="16"/>
        <v>30750</v>
      </c>
      <c r="N65" s="15">
        <f t="shared" si="16"/>
        <v>30750</v>
      </c>
      <c r="O65" s="37">
        <f t="shared" si="16"/>
        <v>30750</v>
      </c>
      <c r="P65" s="37"/>
      <c r="Q65" s="38">
        <f>30750</f>
        <v>30750</v>
      </c>
      <c r="R65" s="38"/>
    </row>
    <row r="66" spans="1:18" s="1" customFormat="1" ht="25.5" customHeight="1">
      <c r="A66" s="39" t="s">
        <v>137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16">
        <f>12430165.26</f>
        <v>12430165.26</v>
      </c>
      <c r="M66" s="16">
        <f>3107541.31</f>
        <v>3107541.31</v>
      </c>
      <c r="N66" s="17">
        <f>3107541.31</f>
        <v>3107541.31</v>
      </c>
      <c r="O66" s="40">
        <f>3107541.31</f>
        <v>3107541.31</v>
      </c>
      <c r="P66" s="40"/>
      <c r="Q66" s="41">
        <f>3107541.33</f>
        <v>3107541.33</v>
      </c>
      <c r="R66" s="41"/>
    </row>
    <row r="67" spans="1:18" s="1" customFormat="1" ht="15.75" customHeight="1">
      <c r="A67" s="42" t="s">
        <v>1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s="1" customFormat="1" ht="15.75" customHeight="1">
      <c r="A68" s="42" t="s">
        <v>1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s="1" customFormat="1" ht="13.5" customHeight="1">
      <c r="A69" s="43">
        <v>44320</v>
      </c>
      <c r="B69" s="43"/>
      <c r="C69" s="42" t="s">
        <v>1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s="1" customFormat="1" ht="13.5" customHeight="1">
      <c r="A70" s="44" t="s">
        <v>138</v>
      </c>
      <c r="B70" s="44"/>
      <c r="C70" s="42" t="s">
        <v>1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s="1" customFormat="1" ht="13.5" customHeight="1">
      <c r="A71" s="45" t="s">
        <v>1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</sheetData>
  <sheetProtection/>
  <mergeCells count="244">
    <mergeCell ref="A71:R71"/>
    <mergeCell ref="A67:R67"/>
    <mergeCell ref="A68:R68"/>
    <mergeCell ref="A69:B69"/>
    <mergeCell ref="C69:R69"/>
    <mergeCell ref="A70:B70"/>
    <mergeCell ref="C70:R70"/>
    <mergeCell ref="A65:E65"/>
    <mergeCell ref="F65:K65"/>
    <mergeCell ref="O65:P65"/>
    <mergeCell ref="Q65:R65"/>
    <mergeCell ref="A66:K66"/>
    <mergeCell ref="O66:P66"/>
    <mergeCell ref="Q66:R66"/>
    <mergeCell ref="A63:E63"/>
    <mergeCell ref="F63:K63"/>
    <mergeCell ref="O63:P63"/>
    <mergeCell ref="Q63:R63"/>
    <mergeCell ref="A64:E64"/>
    <mergeCell ref="F64:K64"/>
    <mergeCell ref="O64:P64"/>
    <mergeCell ref="Q64:R64"/>
    <mergeCell ref="A61:E61"/>
    <mergeCell ref="F61:K61"/>
    <mergeCell ref="O61:P61"/>
    <mergeCell ref="Q61:R61"/>
    <mergeCell ref="A62:E62"/>
    <mergeCell ref="F62:K62"/>
    <mergeCell ref="O62:P62"/>
    <mergeCell ref="Q62:R62"/>
    <mergeCell ref="A59:E59"/>
    <mergeCell ref="F59:K59"/>
    <mergeCell ref="O59:P59"/>
    <mergeCell ref="Q59:R59"/>
    <mergeCell ref="A60:E60"/>
    <mergeCell ref="F60:K60"/>
    <mergeCell ref="O60:P60"/>
    <mergeCell ref="Q60:R60"/>
    <mergeCell ref="A57:E57"/>
    <mergeCell ref="F57:K57"/>
    <mergeCell ref="O57:P57"/>
    <mergeCell ref="Q57:R57"/>
    <mergeCell ref="A58:E58"/>
    <mergeCell ref="F58:K58"/>
    <mergeCell ref="O58:P58"/>
    <mergeCell ref="Q58:R58"/>
    <mergeCell ref="A55:E55"/>
    <mergeCell ref="F55:K55"/>
    <mergeCell ref="O55:P55"/>
    <mergeCell ref="Q55:R55"/>
    <mergeCell ref="A56:E56"/>
    <mergeCell ref="F56:K56"/>
    <mergeCell ref="O56:P56"/>
    <mergeCell ref="Q56:R56"/>
    <mergeCell ref="A53:E53"/>
    <mergeCell ref="F53:K53"/>
    <mergeCell ref="O53:P53"/>
    <mergeCell ref="Q53:R53"/>
    <mergeCell ref="A54:E54"/>
    <mergeCell ref="F54:K54"/>
    <mergeCell ref="O54:P54"/>
    <mergeCell ref="Q54:R54"/>
    <mergeCell ref="A51:E51"/>
    <mergeCell ref="F51:K51"/>
    <mergeCell ref="O51:P51"/>
    <mergeCell ref="Q51:R51"/>
    <mergeCell ref="A52:E52"/>
    <mergeCell ref="F52:K52"/>
    <mergeCell ref="O52:P52"/>
    <mergeCell ref="Q52:R52"/>
    <mergeCell ref="A49:E49"/>
    <mergeCell ref="F49:K49"/>
    <mergeCell ref="O49:P49"/>
    <mergeCell ref="Q49:R49"/>
    <mergeCell ref="A50:E50"/>
    <mergeCell ref="F50:K50"/>
    <mergeCell ref="O50:P50"/>
    <mergeCell ref="Q50:R50"/>
    <mergeCell ref="A47:E47"/>
    <mergeCell ref="F47:K47"/>
    <mergeCell ref="O47:P47"/>
    <mergeCell ref="Q47:R47"/>
    <mergeCell ref="A48:E48"/>
    <mergeCell ref="F48:K48"/>
    <mergeCell ref="O48:P48"/>
    <mergeCell ref="Q48:R48"/>
    <mergeCell ref="A45:E45"/>
    <mergeCell ref="F45:K45"/>
    <mergeCell ref="O45:P45"/>
    <mergeCell ref="Q45:R45"/>
    <mergeCell ref="A46:E46"/>
    <mergeCell ref="F46:K46"/>
    <mergeCell ref="O46:P46"/>
    <mergeCell ref="Q46:R46"/>
    <mergeCell ref="A43:E43"/>
    <mergeCell ref="F43:K43"/>
    <mergeCell ref="O43:P43"/>
    <mergeCell ref="Q43:R43"/>
    <mergeCell ref="A44:E44"/>
    <mergeCell ref="F44:K44"/>
    <mergeCell ref="O44:P44"/>
    <mergeCell ref="Q44:R44"/>
    <mergeCell ref="A41:E41"/>
    <mergeCell ref="F41:K41"/>
    <mergeCell ref="O41:P41"/>
    <mergeCell ref="Q41:R41"/>
    <mergeCell ref="A42:E42"/>
    <mergeCell ref="F42:K42"/>
    <mergeCell ref="O42:P42"/>
    <mergeCell ref="Q42:R42"/>
    <mergeCell ref="A39:E39"/>
    <mergeCell ref="F39:K39"/>
    <mergeCell ref="O39:P39"/>
    <mergeCell ref="Q39:R39"/>
    <mergeCell ref="A40:E40"/>
    <mergeCell ref="F40:K40"/>
    <mergeCell ref="O40:P40"/>
    <mergeCell ref="Q40:R40"/>
    <mergeCell ref="A37:E37"/>
    <mergeCell ref="F37:K37"/>
    <mergeCell ref="O37:P37"/>
    <mergeCell ref="Q37:R37"/>
    <mergeCell ref="A38:E38"/>
    <mergeCell ref="F38:K38"/>
    <mergeCell ref="O38:P38"/>
    <mergeCell ref="Q38:R38"/>
    <mergeCell ref="A35:E35"/>
    <mergeCell ref="F35:K35"/>
    <mergeCell ref="O35:P35"/>
    <mergeCell ref="Q35:R35"/>
    <mergeCell ref="A36:E36"/>
    <mergeCell ref="F36:K36"/>
    <mergeCell ref="O36:P36"/>
    <mergeCell ref="Q36:R36"/>
    <mergeCell ref="A33:E33"/>
    <mergeCell ref="F33:K33"/>
    <mergeCell ref="O33:P33"/>
    <mergeCell ref="Q33:R33"/>
    <mergeCell ref="A34:E34"/>
    <mergeCell ref="F34:K34"/>
    <mergeCell ref="O34:P34"/>
    <mergeCell ref="Q34:R34"/>
    <mergeCell ref="A31:E31"/>
    <mergeCell ref="F31:K31"/>
    <mergeCell ref="O31:P31"/>
    <mergeCell ref="Q31:R31"/>
    <mergeCell ref="A32:E32"/>
    <mergeCell ref="F32:K32"/>
    <mergeCell ref="O32:P32"/>
    <mergeCell ref="Q32:R32"/>
    <mergeCell ref="A29:E29"/>
    <mergeCell ref="F29:K29"/>
    <mergeCell ref="O29:P29"/>
    <mergeCell ref="Q29:R29"/>
    <mergeCell ref="A30:E30"/>
    <mergeCell ref="F30:K30"/>
    <mergeCell ref="O30:P30"/>
    <mergeCell ref="Q30:R30"/>
    <mergeCell ref="A27:E27"/>
    <mergeCell ref="F27:K27"/>
    <mergeCell ref="O27:P27"/>
    <mergeCell ref="Q27:R27"/>
    <mergeCell ref="A28:E28"/>
    <mergeCell ref="F28:K28"/>
    <mergeCell ref="O28:P28"/>
    <mergeCell ref="Q28:R28"/>
    <mergeCell ref="A25:E25"/>
    <mergeCell ref="F25:K25"/>
    <mergeCell ref="O25:P25"/>
    <mergeCell ref="Q25:R25"/>
    <mergeCell ref="A26:E26"/>
    <mergeCell ref="F26:K26"/>
    <mergeCell ref="O26:P26"/>
    <mergeCell ref="Q26:R26"/>
    <mergeCell ref="A23:E23"/>
    <mergeCell ref="F23:K23"/>
    <mergeCell ref="O23:P23"/>
    <mergeCell ref="Q23:R23"/>
    <mergeCell ref="A24:E24"/>
    <mergeCell ref="F24:K24"/>
    <mergeCell ref="O24:P24"/>
    <mergeCell ref="Q24:R24"/>
    <mergeCell ref="A21:E21"/>
    <mergeCell ref="F21:K21"/>
    <mergeCell ref="O21:P21"/>
    <mergeCell ref="Q21:R21"/>
    <mergeCell ref="A22:E22"/>
    <mergeCell ref="F22:K22"/>
    <mergeCell ref="O22:P22"/>
    <mergeCell ref="Q22:R22"/>
    <mergeCell ref="A19:E19"/>
    <mergeCell ref="F19:K19"/>
    <mergeCell ref="O19:P19"/>
    <mergeCell ref="Q19:R19"/>
    <mergeCell ref="A20:E20"/>
    <mergeCell ref="F20:K20"/>
    <mergeCell ref="O20:P20"/>
    <mergeCell ref="Q20:R20"/>
    <mergeCell ref="A17:E17"/>
    <mergeCell ref="F17:K17"/>
    <mergeCell ref="O17:P17"/>
    <mergeCell ref="Q17:R17"/>
    <mergeCell ref="A18:E18"/>
    <mergeCell ref="F18:K18"/>
    <mergeCell ref="O18:P18"/>
    <mergeCell ref="Q18:R18"/>
    <mergeCell ref="A15:E15"/>
    <mergeCell ref="F15:K15"/>
    <mergeCell ref="O15:P15"/>
    <mergeCell ref="Q15:R15"/>
    <mergeCell ref="A16:E16"/>
    <mergeCell ref="F16:K16"/>
    <mergeCell ref="O16:P16"/>
    <mergeCell ref="Q16:R16"/>
    <mergeCell ref="A10:R10"/>
    <mergeCell ref="B11:R11"/>
    <mergeCell ref="A12:R12"/>
    <mergeCell ref="A13:E14"/>
    <mergeCell ref="F13:K14"/>
    <mergeCell ref="L13:L14"/>
    <mergeCell ref="M13:R13"/>
    <mergeCell ref="O14:P14"/>
    <mergeCell ref="Q14:R14"/>
    <mergeCell ref="A8:C8"/>
    <mergeCell ref="D8:O8"/>
    <mergeCell ref="P8:Q8"/>
    <mergeCell ref="A9:D9"/>
    <mergeCell ref="E9:O9"/>
    <mergeCell ref="P9:Q9"/>
    <mergeCell ref="A5:Q5"/>
    <mergeCell ref="A6:F6"/>
    <mergeCell ref="G6:O6"/>
    <mergeCell ref="P6:Q6"/>
    <mergeCell ref="A7:G7"/>
    <mergeCell ref="H7:O7"/>
    <mergeCell ref="P7:Q7"/>
    <mergeCell ref="A1:R1"/>
    <mergeCell ref="A2:Q2"/>
    <mergeCell ref="A3:H3"/>
    <mergeCell ref="J3:O3"/>
    <mergeCell ref="P3:Q3"/>
    <mergeCell ref="A4:H4"/>
    <mergeCell ref="I4:J4"/>
    <mergeCell ref="K4:Q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2021-05-04T10:52:53Z</dcterms:created>
  <dcterms:modified xsi:type="dcterms:W3CDTF">2021-05-04T10:52:53Z</dcterms:modified>
  <cp:category/>
  <cp:version/>
  <cp:contentType/>
  <cp:contentStatus/>
</cp:coreProperties>
</file>