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<sst xmlns="http://schemas.openxmlformats.org/spreadsheetml/2006/main" count="65" uniqueCount="65">
  <si>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 Исполнение  бюджета</t>
  </si>
  <si>
    <t>Гончаровского сельского поселения Подгоренского  муниципального района</t>
  </si>
  <si>
    <t>На 01.11.2019</t>
  </si>
  <si>
    <t xml:space="preserve">                                                                                                                                                          рублей</t>
  </si>
  <si>
    <t>тыс. рублей</t>
  </si>
  <si>
    <t>Наименование показателя</t>
  </si>
  <si>
    <t>План на 
2019 год уточненный</t>
  </si>
  <si>
    <t>Исполнено на 01.11.2019</t>
  </si>
  <si>
    <t>12  12 Консолидированный Исполнено</t>
  </si>
  <si>
    <t>Доходы бюджета - Всего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</si>
  <si>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</si>
  <si>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</si>
  <si>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</si>
  <si>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товарам( продукции)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</si>
  <si>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</si>
  <si>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</si>
  <si>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</si>
  <si>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</si>
  <si>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</si>
  <si>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</si>
  <si>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</si>
  <si>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</si>
  <si>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</si>
  <si>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</si>
  <si>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</si>
  <si>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</si>
  <si>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</si>
  <si>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</si>
  <si>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</si>
  <si>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</si>
  <si>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</si>
  <si>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Платежи взимаемые организациями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</si>
  <si>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</si>
  <si>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</si>
  <si>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</si>
  <si>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</si>
  <si>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</si>
  <si>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</si>
  <si>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</si>
  <si>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</si>
  <si>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</si>
  <si>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</si>
  <si>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</si>
  <si>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</si>
  <si>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</si>
  <si>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</si>
  <si>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Межбюджетные трансферты, передаваемые бюджетам на поощрение дотижения наилучших показателей деятельности органов исполнительной власти субъектов РФ и органов местного самруправления</t>
  </si>
  <si>
    <t>Иные межбюджетные трансферты, передаваемые бюджетам сельских поселений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</si>
  <si>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</si>
  <si>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</si>
  <si>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</si>
  <si>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</si>
  <si>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</si>
  <si>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</si>
  <si>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</si>
  <si>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</si>
  <si>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</si>
  <si>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</si>
  <si>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</si>
  <si>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</si>
  <si>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</si>
  <si>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</si>
  <si>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</si>
  <si>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</si>
  <si>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Результат исполнения бюджета (дефицит"-". Профицит"+"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</si>
</sst>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*#,##0.00"/>
    <numFmt numFmtId="167" formatCode="0.0"/>
  </numFmts>
  <fonts count="32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30" fillId="0" borderId="0" xfId="0" applyFont="1" applyAlignment="1">
      <alignment/>
    </xf>
    <xf numFmtId="165" fontId="30" fillId="0" borderId="0" xfId="0" applyNumberFormat="1" applyFont="1" applyFill="1" applyAlignment="1">
      <alignment horizontal="center"/>
    </xf>
    <xf numFmtId="164" fontId="31" fillId="0" borderId="0" xfId="0" applyFont="1" applyBorder="1" applyAlignment="1">
      <alignment horizontal="center"/>
    </xf>
    <xf numFmtId="164" fontId="31" fillId="0" borderId="0" xfId="0" applyFont="1" applyAlignment="1">
      <alignment horizontal="center" vertical="top" wrapText="1"/>
    </xf>
    <xf numFmtId="164" fontId="30" fillId="0" borderId="10" xfId="0" applyFont="1" applyBorder="1" applyAlignment="1">
      <alignment horizontal="right"/>
    </xf>
    <xf numFmtId="164" fontId="30" fillId="0" borderId="0" xfId="0" applyFont="1" applyAlignment="1">
      <alignment horizontal="left" vertical="top" wrapText="1"/>
    </xf>
    <xf numFmtId="164" fontId="31" fillId="0" borderId="11" xfId="0" applyFont="1" applyBorder="1" applyAlignment="1">
      <alignment horizontal="center" vertical="top" wrapText="1"/>
    </xf>
    <xf numFmtId="165" fontId="31" fillId="0" borderId="12" xfId="0" applyNumberFormat="1" applyFont="1" applyFill="1" applyBorder="1" applyAlignment="1">
      <alignment horizontal="center" vertical="top" wrapText="1"/>
    </xf>
    <xf numFmtId="165" fontId="31" fillId="0" borderId="13" xfId="0" applyNumberFormat="1" applyFont="1" applyFill="1" applyBorder="1" applyAlignment="1">
      <alignment horizontal="center" vertical="top" wrapText="1"/>
    </xf>
    <xf numFmtId="164" fontId="31" fillId="0" borderId="14" xfId="0" applyFont="1" applyBorder="1" applyAlignment="1">
      <alignment horizontal="center" vertical="top" wrapText="1"/>
    </xf>
    <xf numFmtId="164" fontId="31" fillId="28" borderId="15" xfId="0" applyFont="1" applyFill="1" applyBorder="1" applyAlignment="1">
      <alignment horizontal="center" wrapText="1"/>
    </xf>
    <xf numFmtId="165" fontId="31" fillId="28" borderId="16" xfId="0" applyNumberFormat="1" applyFont="1" applyFill="1" applyBorder="1" applyAlignment="1">
      <alignment horizontal="center" wrapText="1"/>
    </xf>
    <xf numFmtId="165" fontId="31" fillId="28" borderId="17" xfId="0" applyNumberFormat="1" applyFont="1" applyFill="1" applyBorder="1" applyAlignment="1">
      <alignment horizontal="center" wrapText="1"/>
    </xf>
    <xf numFmtId="166" fontId="30" fillId="0" borderId="14" xfId="0" applyNumberFormat="1" applyFont="1" applyBorder="1" applyAlignment="1">
      <alignment horizontal="right" wrapText="1"/>
    </xf>
    <xf numFmtId="164" fontId="30" fillId="0" borderId="18" xfId="0" applyFont="1" applyBorder="1" applyAlignment="1">
      <alignment horizontal="left" wrapText="1"/>
    </xf>
    <xf numFmtId="165" fontId="30" fillId="0" borderId="19" xfId="0" applyNumberFormat="1" applyFont="1" applyFill="1" applyBorder="1" applyAlignment="1">
      <alignment horizontal="center" wrapText="1"/>
    </xf>
    <xf numFmtId="165" fontId="30" fillId="0" borderId="20" xfId="0" applyNumberFormat="1" applyFont="1" applyFill="1" applyBorder="1" applyAlignment="1">
      <alignment horizontal="center" wrapText="1"/>
    </xf>
    <xf numFmtId="164" fontId="30" fillId="0" borderId="14" xfId="0" applyFont="1" applyBorder="1" applyAlignment="1">
      <alignment horizontal="center" wrapText="1"/>
    </xf>
    <xf numFmtId="167" fontId="30" fillId="0" borderId="14" xfId="0" applyNumberFormat="1" applyFont="1" applyBorder="1" applyAlignment="1">
      <alignment horizontal="center" wrapText="1"/>
    </xf>
    <xf numFmtId="164" fontId="31" fillId="28" borderId="18" xfId="0" applyFont="1" applyFill="1" applyBorder="1" applyAlignment="1">
      <alignment horizontal="center"/>
    </xf>
    <xf numFmtId="165" fontId="31" fillId="28" borderId="19" xfId="0" applyNumberFormat="1" applyFont="1" applyFill="1" applyBorder="1" applyAlignment="1">
      <alignment horizontal="center"/>
    </xf>
    <xf numFmtId="165" fontId="31" fillId="28" borderId="20" xfId="0" applyNumberFormat="1" applyFont="1" applyFill="1" applyBorder="1" applyAlignment="1">
      <alignment horizontal="center"/>
    </xf>
    <xf numFmtId="164" fontId="30" fillId="0" borderId="14" xfId="0" applyFont="1" applyBorder="1" applyAlignment="1">
      <alignment/>
    </xf>
    <xf numFmtId="164" fontId="30" fillId="0" borderId="18" xfId="0" applyFont="1" applyBorder="1" applyAlignment="1">
      <alignment/>
    </xf>
    <xf numFmtId="165" fontId="30" fillId="0" borderId="19" xfId="0" applyNumberFormat="1" applyFont="1" applyFill="1" applyBorder="1" applyAlignment="1">
      <alignment horizontal="center"/>
    </xf>
    <xf numFmtId="165" fontId="30" fillId="0" borderId="20" xfId="0" applyNumberFormat="1" applyFont="1" applyFill="1" applyBorder="1" applyAlignment="1">
      <alignment horizontal="center"/>
    </xf>
    <xf numFmtId="164" fontId="30" fillId="0" borderId="18" xfId="0" applyFont="1" applyBorder="1" applyAlignment="1">
      <alignment wrapText="1"/>
    </xf>
    <xf numFmtId="164" fontId="31" fillId="0" borderId="21" xfId="0" applyFont="1" applyBorder="1" applyAlignment="1">
      <alignment wrapText="1"/>
    </xf>
    <xf numFmtId="165" fontId="31" fillId="0" borderId="22" xfId="0" applyNumberFormat="1" applyFont="1" applyFill="1" applyBorder="1" applyAlignment="1">
      <alignment horizontal="center"/>
    </xf>
    <xf numFmtId="165" fontId="31" fillId="0" borderId="23" xfId="0" applyNumberFormat="1" applyFont="1" applyFill="1" applyBorder="1" applyAlignment="1">
      <alignment horizontal="center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27">
      <selection activeCell="C47" sqref="C47"/>
    </sheetView>
  </sheetViews>
  <sheetFormatPr defaultColWidth="8.00390625" defaultRowHeight="12.75"/>
  <cols>
    <col min="1" max="1" width="82.140625" style="1" customWidth="1"/>
    <col min="2" max="2" width="16.7109375" style="2" customWidth="1"/>
    <col min="3" max="3" width="16.421875" style="2" customWidth="1"/>
    <col min="4" max="4" width="17.28125" style="1" hidden="1" customWidth="1"/>
    <col min="5" max="16384" width="9.00390625" style="1" customWidth="1"/>
  </cols>
  <sheetData>
    <row r="1" spans="1:4" ht="15">
      <c r="A1" s="3" t="s">
        <v>0</v>
      </c>
      <c r="B1" s="3"/>
      <c r="C1" s="3"/>
      <c r="D1" s="3"/>
    </row>
    <row r="2" spans="1:4" ht="15">
      <c r="A2" s="3" t="s">
        <v>1</v>
      </c>
      <c r="B2" s="3"/>
      <c r="C2" s="3"/>
      <c r="D2" s="3"/>
    </row>
    <row r="3" spans="1:4" ht="14.25" customHeight="1">
      <c r="A3" s="3" t="s">
        <v>2</v>
      </c>
      <c r="B3" s="3"/>
      <c r="C3" s="3"/>
      <c r="D3" s="4"/>
    </row>
    <row r="4" spans="1:4" ht="12.75" customHeight="1">
      <c r="A4" s="5" t="s">
        <v>3</v>
      </c>
      <c r="B4" s="5"/>
      <c r="C4" s="5"/>
      <c r="D4" s="6" t="s">
        <v>4</v>
      </c>
    </row>
    <row r="5" spans="1:4" ht="46.5" customHeight="1">
      <c r="A5" s="7" t="s">
        <v>5</v>
      </c>
      <c r="B5" s="8" t="s">
        <v>6</v>
      </c>
      <c r="C5" s="9" t="s">
        <v>7</v>
      </c>
      <c r="D5" s="10" t="s">
        <v>8</v>
      </c>
    </row>
    <row r="6" spans="1:4" ht="18.75" customHeight="1">
      <c r="A6" s="11" t="s">
        <v>9</v>
      </c>
      <c r="B6" s="12">
        <f>B7+B31</f>
        <v>4786447.01</v>
      </c>
      <c r="C6" s="13">
        <f>C7+C31</f>
        <v>4109497.0199999996</v>
      </c>
      <c r="D6" s="14">
        <f>ROUND(742030526.57,2)</f>
        <v>742030526.57</v>
      </c>
    </row>
    <row r="7" spans="1:4" ht="16.5" customHeight="1">
      <c r="A7" s="15" t="s">
        <v>10</v>
      </c>
      <c r="B7" s="16">
        <f>B8+B9+B10+B12+B13+B14+B15+B16+B17+B18+B19+B20+B21+B22+B23+B24+B25+B26+B27+B29+B30+B11</f>
        <v>811300</v>
      </c>
      <c r="C7" s="16">
        <f>C8+C9+C10+C12+C13+C14+C15+C16+C17+C18+C19+C20+C21+C22+C23+C24+C25+C26+C27+C29+C30+C11</f>
        <v>764423.72</v>
      </c>
      <c r="D7" s="14">
        <f>ROUND(483984227.91,2)</f>
        <v>483984227.91</v>
      </c>
    </row>
    <row r="8" spans="1:4" ht="18" customHeight="1" hidden="1">
      <c r="A8" s="15" t="s">
        <v>11</v>
      </c>
      <c r="B8" s="16"/>
      <c r="C8" s="17"/>
      <c r="D8" s="14">
        <f>ROUND(32351875.61,2)</f>
        <v>32351875.61</v>
      </c>
    </row>
    <row r="9" spans="1:4" ht="17.25" customHeight="1">
      <c r="A9" s="15" t="s">
        <v>12</v>
      </c>
      <c r="B9" s="16">
        <v>35300</v>
      </c>
      <c r="C9" s="17">
        <v>30580.9</v>
      </c>
      <c r="D9" s="14">
        <f>ROUND(160073377.83,2)</f>
        <v>160073377.83</v>
      </c>
    </row>
    <row r="10" spans="1:4" ht="18" customHeight="1">
      <c r="A10" s="15" t="s">
        <v>13</v>
      </c>
      <c r="B10" s="16"/>
      <c r="C10" s="17"/>
      <c r="D10" s="14">
        <f>ROUND(9128061.09,2)</f>
        <v>9128061.09</v>
      </c>
    </row>
    <row r="11" spans="1:4" ht="18" customHeight="1">
      <c r="A11" s="15" t="s">
        <v>14</v>
      </c>
      <c r="B11" s="16"/>
      <c r="C11" s="17"/>
      <c r="D11" s="14"/>
    </row>
    <row r="12" spans="1:4" ht="15">
      <c r="A12" s="15" t="s">
        <v>15</v>
      </c>
      <c r="B12" s="16"/>
      <c r="C12" s="17"/>
      <c r="D12" s="14">
        <f>ROUND(42722692.22,2)</f>
        <v>42722692.22</v>
      </c>
    </row>
    <row r="13" spans="1:4" ht="15" customHeight="1">
      <c r="A13" s="15" t="s">
        <v>16</v>
      </c>
      <c r="B13" s="16"/>
      <c r="C13" s="17"/>
      <c r="D13" s="14">
        <f>ROUND(7416703.85,2)</f>
        <v>7416703.85</v>
      </c>
    </row>
    <row r="14" spans="1:4" ht="15" customHeight="1">
      <c r="A14" s="15" t="s">
        <v>17</v>
      </c>
      <c r="B14" s="16">
        <v>40000</v>
      </c>
      <c r="C14" s="17">
        <v>20870.53</v>
      </c>
      <c r="D14" s="14">
        <f>ROUND(1302741.98,2)</f>
        <v>1302741.98</v>
      </c>
    </row>
    <row r="15" spans="1:4" ht="16.5" customHeight="1" hidden="1">
      <c r="A15" s="15" t="s">
        <v>18</v>
      </c>
      <c r="B15" s="16"/>
      <c r="C15" s="17"/>
      <c r="D15" s="14">
        <f>ROUND(51296166.34,2)</f>
        <v>51296166.34</v>
      </c>
    </row>
    <row r="16" spans="1:4" ht="15.75" customHeight="1">
      <c r="A16" s="15" t="s">
        <v>19</v>
      </c>
      <c r="B16" s="16">
        <v>675000</v>
      </c>
      <c r="C16" s="17">
        <v>650027.23</v>
      </c>
      <c r="D16" s="14">
        <f>ROUND(71468760.61,2)</f>
        <v>71468760.61</v>
      </c>
    </row>
    <row r="17" spans="1:4" ht="17.25" customHeight="1" hidden="1">
      <c r="A17" s="15" t="s">
        <v>20</v>
      </c>
      <c r="B17" s="16"/>
      <c r="C17" s="17"/>
      <c r="D17" s="14">
        <f>ROUND(533554.49,2)</f>
        <v>533554.49</v>
      </c>
    </row>
    <row r="18" spans="1:4" ht="17.25" customHeight="1">
      <c r="A18" s="15" t="s">
        <v>21</v>
      </c>
      <c r="B18" s="16">
        <v>8000</v>
      </c>
      <c r="C18" s="17">
        <v>12200</v>
      </c>
      <c r="D18" s="14">
        <f>ROUND(16621985.17,2)</f>
        <v>16621985.17</v>
      </c>
    </row>
    <row r="19" spans="1:4" ht="30" hidden="1">
      <c r="A19" s="15" t="s">
        <v>22</v>
      </c>
      <c r="B19" s="16"/>
      <c r="C19" s="17"/>
      <c r="D19" s="14">
        <f>ROUND(73980.32,2)</f>
        <v>73980.32</v>
      </c>
    </row>
    <row r="20" spans="1:4" ht="30" hidden="1">
      <c r="A20" s="15" t="s">
        <v>23</v>
      </c>
      <c r="B20" s="16"/>
      <c r="C20" s="17"/>
      <c r="D20" s="14">
        <f>ROUND(653,2)</f>
        <v>653</v>
      </c>
    </row>
    <row r="21" spans="1:4" ht="60.75" customHeight="1">
      <c r="A21" s="15" t="s">
        <v>24</v>
      </c>
      <c r="B21" s="16">
        <v>53000</v>
      </c>
      <c r="C21" s="17">
        <v>37127.96</v>
      </c>
      <c r="D21" s="14">
        <f>ROUND(18414160.9,2)</f>
        <v>18414160.9</v>
      </c>
    </row>
    <row r="22" spans="1:4" ht="17.25" customHeight="1">
      <c r="A22" s="15" t="s">
        <v>25</v>
      </c>
      <c r="B22" s="16"/>
      <c r="C22" s="17"/>
      <c r="D22" s="14">
        <f>ROUND(84639,2)</f>
        <v>84639</v>
      </c>
    </row>
    <row r="23" spans="1:4" ht="63" customHeight="1" hidden="1">
      <c r="A23" s="15" t="s">
        <v>26</v>
      </c>
      <c r="B23" s="16"/>
      <c r="C23" s="17"/>
      <c r="D23" s="14">
        <f>ROUND(8801103.59,2)</f>
        <v>8801103.59</v>
      </c>
    </row>
    <row r="24" spans="1:4" ht="18" customHeight="1">
      <c r="A24" s="15" t="s">
        <v>27</v>
      </c>
      <c r="B24" s="16"/>
      <c r="C24" s="17"/>
      <c r="D24" s="14">
        <f>ROUND(4370607.57,2)</f>
        <v>4370607.57</v>
      </c>
    </row>
    <row r="25" spans="1:4" ht="16.5" customHeight="1">
      <c r="A25" s="15" t="s">
        <v>28</v>
      </c>
      <c r="B25" s="16"/>
      <c r="C25" s="17"/>
      <c r="D25" s="14">
        <f>ROUND(18027790.02,2)</f>
        <v>18027790.02</v>
      </c>
    </row>
    <row r="26" spans="1:4" ht="63.75" customHeight="1">
      <c r="A26" s="15" t="s">
        <v>29</v>
      </c>
      <c r="B26" s="16">
        <v>0</v>
      </c>
      <c r="C26" s="17">
        <v>0</v>
      </c>
      <c r="D26" s="14">
        <f>ROUND(19581629.04,2)</f>
        <v>19581629.04</v>
      </c>
    </row>
    <row r="27" spans="1:4" ht="45">
      <c r="A27" s="15" t="s">
        <v>30</v>
      </c>
      <c r="B27" s="16"/>
      <c r="C27" s="17"/>
      <c r="D27" s="14">
        <f>ROUND(4349095.8,2)</f>
        <v>4349095.8</v>
      </c>
    </row>
    <row r="28" spans="1:4" ht="15" hidden="1">
      <c r="A28" s="15" t="s">
        <v>31</v>
      </c>
      <c r="B28" s="16"/>
      <c r="C28" s="17"/>
      <c r="D28" s="14"/>
    </row>
    <row r="29" spans="1:4" ht="17.25" customHeight="1">
      <c r="A29" s="15" t="s">
        <v>32</v>
      </c>
      <c r="B29" s="16"/>
      <c r="C29" s="17">
        <v>7000</v>
      </c>
      <c r="D29" s="14">
        <f>ROUND(4264172.16,2)</f>
        <v>4264172.16</v>
      </c>
    </row>
    <row r="30" spans="1:4" ht="15.75" customHeight="1">
      <c r="A30" s="15" t="s">
        <v>33</v>
      </c>
      <c r="B30" s="16"/>
      <c r="C30" s="17">
        <v>6617.1</v>
      </c>
      <c r="D30" s="14">
        <f>ROUND(13100477.32,2)</f>
        <v>13100477.32</v>
      </c>
    </row>
    <row r="31" spans="1:4" ht="17.25" customHeight="1">
      <c r="A31" s="15" t="s">
        <v>34</v>
      </c>
      <c r="B31" s="16">
        <f>B32+B45+B46</f>
        <v>3975147.01</v>
      </c>
      <c r="C31" s="17">
        <f>C32+C45+C46</f>
        <v>3345073.3</v>
      </c>
      <c r="D31" s="18">
        <f>D32+D45+D46</f>
        <v>258046298.66000003</v>
      </c>
    </row>
    <row r="32" spans="1:4" ht="26.25">
      <c r="A32" s="15" t="s">
        <v>35</v>
      </c>
      <c r="B32" s="16">
        <f>B33+B34+B35+B36+B37+B38+B39+B41+B44+B42+B43+B40</f>
        <v>3955147.01</v>
      </c>
      <c r="C32" s="16">
        <f>C33+C34+C35+C36+C37+C38+C39+C41+C44+C42+C43+C40</f>
        <v>3320073.3</v>
      </c>
      <c r="D32" s="19">
        <f>D33+D34+D35+D36+D37+D38+D39</f>
        <v>256498560.3</v>
      </c>
    </row>
    <row r="33" spans="1:4" ht="20.25" customHeight="1">
      <c r="A33" s="15" t="s">
        <v>36</v>
      </c>
      <c r="B33" s="16">
        <v>2405000</v>
      </c>
      <c r="C33" s="17">
        <v>2004165</v>
      </c>
      <c r="D33" s="14">
        <f>ROUND(36778900,2)</f>
        <v>36778900</v>
      </c>
    </row>
    <row r="34" spans="1:4" ht="27.75" customHeight="1">
      <c r="A34" s="15" t="s">
        <v>37</v>
      </c>
      <c r="B34" s="16">
        <v>0</v>
      </c>
      <c r="C34" s="17">
        <v>0</v>
      </c>
      <c r="D34" s="14">
        <f>ROUND(42478096.37,2)</f>
        <v>42478096.37</v>
      </c>
    </row>
    <row r="35" spans="1:4" ht="20.25" customHeight="1">
      <c r="A35" s="15" t="s">
        <v>38</v>
      </c>
      <c r="B35" s="16">
        <v>78800</v>
      </c>
      <c r="C35" s="17">
        <v>78800</v>
      </c>
      <c r="D35" s="14">
        <f>ROUND(175043726.93,2)</f>
        <v>175043726.93</v>
      </c>
    </row>
    <row r="36" spans="1:4" ht="60" hidden="1">
      <c r="A36" s="15" t="s">
        <v>39</v>
      </c>
      <c r="B36" s="16"/>
      <c r="C36" s="17"/>
      <c r="D36" s="14">
        <f>ROUND(21382,2)</f>
        <v>21382</v>
      </c>
    </row>
    <row r="37" spans="1:4" ht="33.75" customHeight="1" hidden="1">
      <c r="A37" s="15" t="s">
        <v>40</v>
      </c>
      <c r="B37" s="16">
        <v>0</v>
      </c>
      <c r="C37" s="17">
        <v>0</v>
      </c>
      <c r="D37" s="14">
        <f>ROUND(1941555,2)</f>
        <v>1941555</v>
      </c>
    </row>
    <row r="38" spans="1:4" ht="30" customHeight="1" hidden="1">
      <c r="A38" s="15" t="s">
        <v>41</v>
      </c>
      <c r="B38" s="16">
        <v>0</v>
      </c>
      <c r="C38" s="17">
        <v>0</v>
      </c>
      <c r="D38" s="14">
        <f>ROUND(234900,2)</f>
        <v>234900</v>
      </c>
    </row>
    <row r="39" spans="1:4" ht="30" hidden="1">
      <c r="A39" s="15" t="s">
        <v>42</v>
      </c>
      <c r="B39" s="16"/>
      <c r="C39" s="17"/>
      <c r="D39" s="14"/>
    </row>
    <row r="40" spans="1:4" ht="45" hidden="1">
      <c r="A40" s="15" t="s">
        <v>43</v>
      </c>
      <c r="B40" s="16">
        <v>0</v>
      </c>
      <c r="C40" s="17">
        <v>0</v>
      </c>
      <c r="D40" s="14"/>
    </row>
    <row r="41" spans="1:4" ht="36.75" customHeight="1" hidden="1">
      <c r="A41" s="15" t="s">
        <v>44</v>
      </c>
      <c r="B41" s="16">
        <v>0</v>
      </c>
      <c r="C41" s="17">
        <v>0</v>
      </c>
      <c r="D41" s="14"/>
    </row>
    <row r="42" spans="1:4" ht="46.5" customHeight="1" hidden="1">
      <c r="A42" s="15" t="s">
        <v>45</v>
      </c>
      <c r="B42" s="16">
        <v>0</v>
      </c>
      <c r="C42" s="17">
        <v>0</v>
      </c>
      <c r="D42" s="14"/>
    </row>
    <row r="43" spans="1:4" ht="46.5" customHeight="1" hidden="1">
      <c r="A43" s="15" t="s">
        <v>46</v>
      </c>
      <c r="B43" s="16">
        <v>0</v>
      </c>
      <c r="C43" s="17">
        <v>0</v>
      </c>
      <c r="D43" s="14"/>
    </row>
    <row r="44" spans="1:4" ht="21" customHeight="1">
      <c r="A44" s="15" t="s">
        <v>47</v>
      </c>
      <c r="B44" s="16">
        <v>1471347.01</v>
      </c>
      <c r="C44" s="17">
        <v>1237108.3</v>
      </c>
      <c r="D44" s="14"/>
    </row>
    <row r="45" spans="1:4" ht="18.75" customHeight="1">
      <c r="A45" s="15" t="s">
        <v>48</v>
      </c>
      <c r="B45" s="16">
        <v>20000</v>
      </c>
      <c r="C45" s="17">
        <v>25000</v>
      </c>
      <c r="D45" s="14">
        <f>ROUND(2698275,2)</f>
        <v>2698275</v>
      </c>
    </row>
    <row r="46" spans="1:4" ht="31.5" customHeight="1">
      <c r="A46" s="15" t="s">
        <v>49</v>
      </c>
      <c r="B46" s="16"/>
      <c r="C46" s="17"/>
      <c r="D46" s="14">
        <f>ROUND(-1150536.64,2)</f>
        <v>-1150536.64</v>
      </c>
    </row>
    <row r="47" spans="1:4" ht="15.75" customHeight="1">
      <c r="A47" s="20" t="s">
        <v>50</v>
      </c>
      <c r="B47" s="21">
        <f>SUM(B49:B60)</f>
        <v>5037453.84</v>
      </c>
      <c r="C47" s="22">
        <f>SUM(C49:C60)</f>
        <v>3965785.67</v>
      </c>
      <c r="D47" s="23">
        <f>D49+D50+D51+D52+D53+D55+D56+D57+D58+D59+D60</f>
        <v>0</v>
      </c>
    </row>
    <row r="48" spans="1:4" ht="15.75" customHeight="1">
      <c r="A48" s="24" t="s">
        <v>51</v>
      </c>
      <c r="B48" s="25"/>
      <c r="C48" s="26"/>
      <c r="D48" s="23"/>
    </row>
    <row r="49" spans="1:4" ht="15.75" customHeight="1">
      <c r="A49" s="24" t="s">
        <v>52</v>
      </c>
      <c r="B49" s="25">
        <v>1882251</v>
      </c>
      <c r="C49" s="26">
        <v>1526914.54</v>
      </c>
      <c r="D49" s="23"/>
    </row>
    <row r="50" spans="1:4" ht="15.75" customHeight="1">
      <c r="A50" s="24" t="s">
        <v>53</v>
      </c>
      <c r="B50" s="25">
        <v>78800</v>
      </c>
      <c r="C50" s="26">
        <v>64974.62</v>
      </c>
      <c r="D50" s="23"/>
    </row>
    <row r="51" spans="1:4" ht="30.75" customHeight="1">
      <c r="A51" s="27" t="s">
        <v>54</v>
      </c>
      <c r="B51" s="25">
        <v>1000</v>
      </c>
      <c r="C51" s="26">
        <v>0</v>
      </c>
      <c r="D51" s="23"/>
    </row>
    <row r="52" spans="1:4" ht="15.75" customHeight="1">
      <c r="A52" s="27" t="s">
        <v>55</v>
      </c>
      <c r="B52" s="25">
        <v>1448570.5</v>
      </c>
      <c r="C52" s="26">
        <v>1123054.65</v>
      </c>
      <c r="D52" s="23"/>
    </row>
    <row r="53" spans="1:4" ht="15" customHeight="1">
      <c r="A53" s="27" t="s">
        <v>56</v>
      </c>
      <c r="B53" s="25">
        <v>292532.34</v>
      </c>
      <c r="C53" s="26">
        <v>239497.96</v>
      </c>
      <c r="D53" s="23"/>
    </row>
    <row r="54" spans="1:4" ht="15.75" customHeight="1" hidden="1">
      <c r="A54" s="27" t="s">
        <v>57</v>
      </c>
      <c r="B54" s="25"/>
      <c r="C54" s="26"/>
      <c r="D54" s="23"/>
    </row>
    <row r="55" spans="1:4" ht="15.75" customHeight="1" hidden="1">
      <c r="A55" s="27" t="s">
        <v>58</v>
      </c>
      <c r="B55" s="25"/>
      <c r="C55" s="26"/>
      <c r="D55" s="23"/>
    </row>
    <row r="56" spans="1:4" ht="19.5" customHeight="1">
      <c r="A56" s="27" t="s">
        <v>59</v>
      </c>
      <c r="B56" s="25">
        <v>1270000</v>
      </c>
      <c r="C56" s="26">
        <v>958000</v>
      </c>
      <c r="D56" s="23"/>
    </row>
    <row r="57" spans="1:4" ht="15.75" customHeight="1" hidden="1">
      <c r="A57" s="27" t="s">
        <v>60</v>
      </c>
      <c r="B57" s="25"/>
      <c r="C57" s="26"/>
      <c r="D57" s="23"/>
    </row>
    <row r="58" spans="1:4" ht="14.25" customHeight="1">
      <c r="A58" s="27" t="s">
        <v>61</v>
      </c>
      <c r="B58" s="25">
        <v>64300</v>
      </c>
      <c r="C58" s="26">
        <v>53343.9</v>
      </c>
      <c r="D58" s="23"/>
    </row>
    <row r="59" spans="1:4" ht="15.75" customHeight="1" hidden="1">
      <c r="A59" s="27" t="s">
        <v>62</v>
      </c>
      <c r="B59" s="25"/>
      <c r="C59" s="26"/>
      <c r="D59" s="23"/>
    </row>
    <row r="60" spans="1:4" ht="18" customHeight="1">
      <c r="A60" s="27" t="s">
        <v>63</v>
      </c>
      <c r="B60" s="25">
        <v>0</v>
      </c>
      <c r="C60" s="26">
        <v>0</v>
      </c>
      <c r="D60" s="23"/>
    </row>
    <row r="61" spans="1:4" ht="20.25" customHeight="1">
      <c r="A61" s="28" t="s">
        <v>64</v>
      </c>
      <c r="B61" s="29">
        <f>B6-B47</f>
        <v>-251006.83000000007</v>
      </c>
      <c r="C61" s="30">
        <f>C6-C47</f>
        <v>143711.34999999963</v>
      </c>
      <c r="D61" s="23"/>
    </row>
  </sheetData>
  <sheetProtection selectLockedCells="1" selectUnlockedCells="1"/>
  <mergeCells count="4">
    <mergeCell ref="A1:D1"/>
    <mergeCell ref="A2:D2"/>
    <mergeCell ref="A3:C3"/>
    <mergeCell ref="A4:C4"/>
  </mergeCells>
  <printOptions/>
  <pageMargins left="0.6" right="0" top="0.19652777777777777" bottom="0.4333333333333333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/>
  <cp:lastPrinted>2018-02-26T10:59:12Z</cp:lastPrinted>
  <dcterms:created xsi:type="dcterms:W3CDTF">2011-08-17T12:05:23Z</dcterms:created>
  <dcterms:modified xsi:type="dcterms:W3CDTF">2019-11-25T07:12:32Z</dcterms:modified>
  <cp:category/>
  <cp:version/>
  <cp:contentType/>
  <cp:contentStatus/>
  <cp:revision>18</cp:revision>
</cp:coreProperties>
</file>