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<sst xmlns="http://schemas.openxmlformats.org/spreadsheetml/2006/main" count="575" uniqueCount="364">
  <si>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</si>
  <si>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</si>
  <si>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прочих транспортных средств и оборудования (30)</t>
  </si>
  <si>
    <t>Производство мебели (31)</t>
  </si>
  <si>
    <t>Производство прочих готовых изделий (32)</t>
  </si>
  <si>
    <t>Ремонт и монтаж машин и оборудования (33)</t>
  </si>
  <si>
    <t>Водоснабжение; водоотведение, организация сбора и утилизации отходов, деятельность по ликвидации загрязнений (раздел Е)</t>
  </si>
  <si>
    <t>млн кВт.ч</t>
  </si>
  <si>
    <t>Сельское хозяйство</t>
  </si>
  <si>
    <t>Строительство</t>
  </si>
  <si>
    <t>Объем работ, выполненных по виду деятельности "Строительство"</t>
  </si>
  <si>
    <t>Индекс-дефлятор по виду деятельности "Строительство"</t>
  </si>
  <si>
    <t>%г/г</t>
  </si>
  <si>
    <t>тыс. кв. м общей площади</t>
  </si>
  <si>
    <t>Торговля и услуги населению</t>
  </si>
  <si>
    <t>Индекс потребительских цен на товары и услуги, на конец года</t>
  </si>
  <si>
    <t>% к декабрю предыдущего года</t>
  </si>
  <si>
    <t>Индекс потребительских цен на товары и услуги, в среднем за год</t>
  </si>
  <si>
    <t>% г/г</t>
  </si>
  <si>
    <t>млн рублей</t>
  </si>
  <si>
    <t>Индекс физического объема оборота розничной торговли</t>
  </si>
  <si>
    <t>Индекс физического объема платных услуг населению</t>
  </si>
  <si>
    <t>Индекс-дефлятор объема платных услуг населению</t>
  </si>
  <si>
    <t>Малое и среднее предпринимательство, включая микропредприятия</t>
  </si>
  <si>
    <t>Количество малых и средних предприятий, включая микропредприятия (на конец года)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</si>
  <si>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</si>
  <si>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млрд руб.</t>
  </si>
  <si>
    <t>Инвестиции</t>
  </si>
  <si>
    <t>Реальные располагаемые денежные доходы населения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</si>
  <si>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</si>
  <si>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руб./мес.</t>
  </si>
  <si>
    <t>трудоспособного населения</t>
  </si>
  <si>
    <t>пенсионеров</t>
  </si>
  <si>
    <t>детей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</si>
  <si>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</si>
  <si>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</si>
  <si>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</si>
  <si>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</si>
  <si>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</si>
  <si>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</si>
  <si>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</si>
  <si>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</si>
  <si>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Численность безработных, зарегистрированных в государственных учреждениях службы занятости населения (на конец года)</t>
  </si>
  <si>
    <t>Темп роста фонда заработной платы работников организаций</t>
  </si>
  <si>
    <t>1.1</t>
  </si>
  <si>
    <t>1.2</t>
  </si>
  <si>
    <t>1.3</t>
  </si>
  <si>
    <t>1.5</t>
  </si>
  <si>
    <t>1.6</t>
  </si>
  <si>
    <t>1.7</t>
  </si>
  <si>
    <t>1.8</t>
  </si>
  <si>
    <t>1.9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</si>
  <si>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</si>
  <si>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</si>
  <si>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</si>
  <si>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</si>
  <si>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</si>
  <si>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</si>
  <si>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</si>
  <si>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</si>
  <si>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</si>
  <si>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</si>
  <si>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</si>
  <si>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</si>
  <si>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</si>
  <si>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</si>
  <si>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</si>
  <si>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</si>
  <si>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</si>
  <si>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</si>
  <si>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</si>
  <si>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</si>
  <si>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</si>
  <si>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</si>
  <si>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</si>
  <si>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</si>
  <si>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</si>
  <si>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Производство автотранспортных средств, прицепов и полуприцепов(29)</t>
  </si>
  <si>
    <t>3.26</t>
  </si>
  <si>
    <t>3.27</t>
  </si>
  <si>
    <t>3.28</t>
  </si>
  <si>
    <t>3.29</t>
  </si>
  <si>
    <t>3.30</t>
  </si>
  <si>
    <t>3.31</t>
  </si>
  <si>
    <t>3.32</t>
  </si>
  <si>
    <t>3.33</t>
  </si>
  <si>
    <t>Обеспечение электрической энергией, газом и паром; кондиционирование воздуха (раздел D)</t>
  </si>
  <si>
    <t>3.34</t>
  </si>
  <si>
    <t>3.35</t>
  </si>
  <si>
    <t>3.36</t>
  </si>
  <si>
    <t>3.37</t>
  </si>
  <si>
    <t>4.1</t>
  </si>
  <si>
    <t>4.2</t>
  </si>
  <si>
    <t>4.3</t>
  </si>
  <si>
    <t>4.4</t>
  </si>
  <si>
    <t>4.5</t>
  </si>
  <si>
    <t>4.6</t>
  </si>
  <si>
    <t>в ценах соответствующих лет; млн руб.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</si>
  <si>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</si>
  <si>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</si>
  <si>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</si>
  <si>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</si>
  <si>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</si>
  <si>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</si>
  <si>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</si>
  <si>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</si>
  <si>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</si>
  <si>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</si>
  <si>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</si>
  <si>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</si>
  <si>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8.1</t>
  </si>
  <si>
    <t>8.2</t>
  </si>
  <si>
    <t>8.3</t>
  </si>
  <si>
    <t>9.1</t>
  </si>
  <si>
    <t>9.2</t>
  </si>
  <si>
    <t xml:space="preserve"> Консолидированный бюджет субъекта Российской Федерации </t>
  </si>
  <si>
    <t>11.1</t>
  </si>
  <si>
    <t>11.2</t>
  </si>
  <si>
    <t>11.3</t>
  </si>
  <si>
    <t>11.4</t>
  </si>
  <si>
    <t>11.5</t>
  </si>
  <si>
    <t>11.6</t>
  </si>
  <si>
    <t>12.1</t>
  </si>
  <si>
    <t>12.2</t>
  </si>
  <si>
    <t>среднегодовая численность занятых в экономике</t>
  </si>
  <si>
    <t>12.3</t>
  </si>
  <si>
    <t>12.4</t>
  </si>
  <si>
    <t>12.5</t>
  </si>
  <si>
    <t>12.6</t>
  </si>
  <si>
    <t>12.10</t>
  </si>
  <si>
    <t>12.11</t>
  </si>
  <si>
    <t>12.12</t>
  </si>
  <si>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</si>
  <si>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</si>
  <si>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</si>
  <si>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</si>
  <si>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</si>
  <si>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</si>
  <si>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</si>
  <si>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</si>
  <si>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</si>
  <si>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</si>
  <si>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</si>
  <si>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</si>
  <si>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</si>
  <si>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</si>
  <si>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Потребление электроэнергии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</si>
  <si>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</si>
  <si>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</si>
  <si>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</si>
  <si>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</si>
  <si>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</si>
  <si>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</si>
  <si>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</si>
  <si>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</si>
  <si>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</si>
  <si>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</si>
  <si>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том числе:</t>
  </si>
  <si>
    <t>акцизы</t>
  </si>
  <si>
    <t>% к предыдущему году в сопоставимых ценах</t>
  </si>
  <si>
    <t>Ввод в действие жилых домов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</si>
  <si>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</si>
  <si>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</si>
  <si>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</si>
  <si>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</si>
  <si>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</si>
  <si>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</si>
  <si>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</si>
  <si>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</si>
  <si>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</si>
  <si>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</si>
  <si>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</si>
  <si>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Денежные доходы населения</t>
  </si>
  <si>
    <t>Уровень зарегистрированной безработицы (на конец года)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</si>
  <si>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</si>
  <si>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</si>
  <si>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</si>
  <si>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</si>
  <si>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</si>
  <si>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</si>
  <si>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</si>
  <si>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</si>
  <si>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</si>
  <si>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</si>
  <si>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</si>
  <si>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</si>
  <si>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</si>
  <si>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</si>
  <si>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</si>
  <si>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</si>
  <si>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</si>
  <si>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</si>
  <si>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</si>
  <si>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</si>
  <si>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Показатели</t>
  </si>
  <si>
    <t>отчет</t>
  </si>
  <si>
    <t>прогноз</t>
  </si>
  <si>
    <t>Все население (среднегодовая)</t>
  </si>
  <si>
    <t>тыс.чел.</t>
  </si>
  <si>
    <t>Городское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</si>
  <si>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</si>
  <si>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</si>
  <si>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</si>
  <si>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</si>
  <si>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</si>
  <si>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</si>
  <si>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</si>
  <si>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</si>
  <si>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Налоговые и неналоговые доходы - всего</t>
  </si>
  <si>
    <t>Оборот малых и средних предприятий, включая микропредприятия</t>
  </si>
  <si>
    <t>базовый</t>
  </si>
  <si>
    <t>Валовой региональный продукт</t>
  </si>
  <si>
    <t>млн руб.</t>
  </si>
  <si>
    <t>Промышленное производство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</si>
  <si>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</si>
  <si>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</si>
  <si>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Индексы производства по видам экономической деятельности</t>
  </si>
  <si>
    <t>Добыча полезных ископаемых (раздел В)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</si>
  <si>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</si>
  <si>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</si>
  <si>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</si>
  <si>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</si>
  <si>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</si>
  <si>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</si>
  <si>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</si>
  <si>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</si>
  <si>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табачных изделий (12)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</si>
  <si>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</si>
  <si>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</si>
  <si>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</si>
  <si>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</si>
  <si>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</si>
  <si>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</si>
  <si>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кокса и нефтепродуктов (19)</t>
  </si>
  <si>
    <t>Производство химических веществ и химических продуктов(20)</t>
  </si>
  <si>
    <t>Производство лекарственных средств и материалов, применяемых в медицинских целях (21)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</si>
  <si>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</si>
  <si>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</si>
  <si>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</si>
  <si>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</si>
  <si>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компьютеров, электронных и оптических изделий (26)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</si>
  <si>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</si>
  <si>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</si>
  <si>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</si>
  <si>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</si>
  <si>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</si>
  <si>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</si>
  <si>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</si>
  <si>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</si>
  <si>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</si>
  <si>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</si>
  <si>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</si>
  <si>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</si>
  <si>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</si>
  <si>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</si>
  <si>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</si>
  <si>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</si>
  <si>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</si>
  <si>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</si>
  <si>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</si>
  <si>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</si>
  <si>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</si>
  <si>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</si>
  <si>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</si>
  <si>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</si>
  <si>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</si>
  <si>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</si>
  <si>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</si>
  <si>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10.29</t>
  </si>
  <si>
    <t>10.28</t>
  </si>
  <si>
    <t>10.30</t>
  </si>
  <si>
    <t>10.31</t>
  </si>
  <si>
    <t>10.32</t>
  </si>
  <si>
    <t>10.33</t>
  </si>
  <si>
    <t>10.34</t>
  </si>
  <si>
    <t>10.35</t>
  </si>
  <si>
    <t>10.36</t>
  </si>
  <si>
    <t>Муниципальный долг муниципальных образований, входящих в состав субьектов Российской Федерации</t>
  </si>
  <si>
    <r>
      <t>Сельское население (среднегодовая)</t>
    </r>
    <r>
      <rPr>
        <sz val="14"/>
        <rFont val="Times New Roman"/>
        <family val="1"/>
      </rPr>
      <t>:</t>
    </r>
  </si>
  <si>
    <t>Виноградненское сельское поселение</t>
  </si>
  <si>
    <t>Дружненское сельское поселение</t>
  </si>
  <si>
    <t>Лазаревское сельское поселение</t>
  </si>
  <si>
    <t>Пушкинское сельское поселение</t>
  </si>
  <si>
    <t>Розентальское сельское поселение</t>
  </si>
  <si>
    <t>Южненское сельское поселение</t>
  </si>
  <si>
    <t xml:space="preserve">    1.4</t>
  </si>
  <si>
    <t>число родившихся на 1000человек населения</t>
  </si>
  <si>
    <t xml:space="preserve"> на 10 000 человек населения</t>
  </si>
  <si>
    <t>Городское поселение</t>
  </si>
  <si>
    <t>% к  предыдущему году в сопоставимых ценах</t>
  </si>
  <si>
    <t>4.1.1.</t>
  </si>
  <si>
    <r>
      <t>Индекс физического объема работ, выполненных по виду деятельности "Строительство'</t>
    </r>
    <r>
      <rPr>
        <vertAlign val="superscript"/>
        <sz val="11"/>
        <color indexed="8"/>
        <rFont val="Times New Roman"/>
        <family val="1"/>
      </rPr>
      <t>1</t>
    </r>
  </si>
  <si>
    <t>млн. рублей</t>
  </si>
  <si>
    <t>Фонд заработной платы работников организаций:</t>
  </si>
  <si>
    <t>Единица измерения</t>
  </si>
  <si>
    <t>оценка показателя</t>
  </si>
  <si>
    <t>консерва­тивный</t>
  </si>
  <si>
    <t>1.3.1</t>
  </si>
  <si>
    <t>1.3.2</t>
  </si>
  <si>
    <t>1.3.3</t>
  </si>
  <si>
    <t>1.3.4</t>
  </si>
  <si>
    <t>1.3.5</t>
  </si>
  <si>
    <t>1.3.6</t>
  </si>
  <si>
    <t>1.10</t>
  </si>
  <si>
    <t>3.1.1</t>
  </si>
  <si>
    <t>3.1.2</t>
  </si>
  <si>
    <t>3.1.3</t>
  </si>
  <si>
    <t>3.1.4</t>
  </si>
  <si>
    <t>3.1.5</t>
  </si>
  <si>
    <t>3.1.6</t>
  </si>
  <si>
    <t>3.1.7</t>
  </si>
  <si>
    <t>4</t>
  </si>
  <si>
    <t>4.1.2.</t>
  </si>
  <si>
    <t>4.1.3.</t>
  </si>
  <si>
    <t>4.1.4.</t>
  </si>
  <si>
    <t>4.1.5.</t>
  </si>
  <si>
    <t>4.1.6.</t>
  </si>
  <si>
    <t>4.1.7.</t>
  </si>
  <si>
    <t>5</t>
  </si>
  <si>
    <t>6</t>
  </si>
  <si>
    <t>6.3.1</t>
  </si>
  <si>
    <t>6.3.2.</t>
  </si>
  <si>
    <t>6.3.3.</t>
  </si>
  <si>
    <t>6.3.4.</t>
  </si>
  <si>
    <t>6.3.6.</t>
  </si>
  <si>
    <t>6.3.5.</t>
  </si>
  <si>
    <t>6.3.7.</t>
  </si>
  <si>
    <t>8</t>
  </si>
  <si>
    <t>9</t>
  </si>
  <si>
    <t>9.1.2</t>
  </si>
  <si>
    <t>9.1.3</t>
  </si>
  <si>
    <t>9.1.4</t>
  </si>
  <si>
    <t>9.1.5</t>
  </si>
  <si>
    <t>9.1.6</t>
  </si>
  <si>
    <t>9.1.7</t>
  </si>
  <si>
    <t>9.1.8</t>
  </si>
  <si>
    <t>10</t>
  </si>
  <si>
    <t>11</t>
  </si>
  <si>
    <t>12</t>
  </si>
  <si>
    <t>12.3.1</t>
  </si>
  <si>
    <t>12.3.2</t>
  </si>
  <si>
    <t>12.3.3</t>
  </si>
  <si>
    <t>12.3.4</t>
  </si>
  <si>
    <t>12.3.5</t>
  </si>
  <si>
    <t>12.3.6</t>
  </si>
  <si>
    <t>12.3.7</t>
  </si>
  <si>
    <t>12.8</t>
  </si>
  <si>
    <t>12.11.1</t>
  </si>
  <si>
    <t>12.11.2</t>
  </si>
  <si>
    <t>12.11.3</t>
  </si>
  <si>
    <t>12.11.4</t>
  </si>
  <si>
    <t>12.11.5</t>
  </si>
  <si>
    <t>12.11.6</t>
  </si>
  <si>
    <t>12.11.7</t>
  </si>
  <si>
    <t>б&gt;к</t>
  </si>
  <si>
    <t>12.2.1</t>
  </si>
  <si>
    <t>12.2.2</t>
  </si>
  <si>
    <t>12.2.3</t>
  </si>
  <si>
    <t>12.2.4</t>
  </si>
  <si>
    <t>12.2.5</t>
  </si>
  <si>
    <t>12.2.6</t>
  </si>
  <si>
    <t>12.2.7</t>
  </si>
  <si>
    <t>Приложение 1 к постановлению администрации № 51</t>
  </si>
  <si>
    <t>от 25.10.2021г. № 52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</si>
</sst>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#,##0.000"/>
    <numFmt numFmtId="175" formatCode="#,##0.0000"/>
    <numFmt numFmtId="176" formatCode="0.000"/>
    <numFmt numFmtId="177" formatCode="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00"/>
    <numFmt numFmtId="185" formatCode="_-* #,##0.000_р_._-;\-* #,##0.000_р_._-;_-* &quot;-&quot;??_р_._-;_-@_-"/>
    <numFmt numFmtId="186" formatCode="_-* #,##0.0000_р_._-;\-* #,##0.00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 Unicode MS"/>
      <family val="2"/>
    </font>
    <font>
      <b/>
      <sz val="11"/>
      <color indexed="8"/>
      <name val="Times New Roman"/>
      <family val="1"/>
    </font>
    <font>
      <b/>
      <sz val="11"/>
      <color indexed="8"/>
      <name val="Arial Unicode MS"/>
      <family val="2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1" fillId="0" borderId="0" xfId="0" applyFont="1" applyAlignment="1">
      <alignment/>
    </xf>
    <xf numFmtId="0" fontId="29" fillId="24" borderId="10" xfId="0" applyFont="1" applyFill="1" applyBorder="1" applyAlignment="1">
      <alignment horizontal="center" wrapText="1"/>
    </xf>
    <xf numFmtId="0" fontId="29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wrapText="1"/>
    </xf>
    <xf numFmtId="0" fontId="31" fillId="21" borderId="10" xfId="0" applyFont="1" applyFill="1" applyBorder="1" applyAlignment="1">
      <alignment horizontal="justify" wrapText="1"/>
    </xf>
    <xf numFmtId="49" fontId="29" fillId="2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49" fontId="29" fillId="24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31" fillId="21" borderId="10" xfId="0" applyFont="1" applyFill="1" applyBorder="1" applyAlignment="1">
      <alignment wrapText="1"/>
    </xf>
    <xf numFmtId="0" fontId="29" fillId="24" borderId="10" xfId="0" applyFont="1" applyFill="1" applyBorder="1" applyAlignment="1">
      <alignment horizontal="left" wrapText="1" indent="1"/>
    </xf>
    <xf numFmtId="0" fontId="29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right" wrapText="1"/>
    </xf>
    <xf numFmtId="0" fontId="2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29" fillId="24" borderId="10" xfId="0" applyNumberFormat="1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left" wrapText="1" indent="1"/>
    </xf>
    <xf numFmtId="0" fontId="4" fillId="21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6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49" fontId="30" fillId="24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172" fontId="6" fillId="24" borderId="10" xfId="0" applyNumberFormat="1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176" fontId="29" fillId="24" borderId="10" xfId="0" applyNumberFormat="1" applyFont="1" applyFill="1" applyBorder="1" applyAlignment="1">
      <alignment wrapText="1"/>
    </xf>
    <xf numFmtId="172" fontId="29" fillId="24" borderId="10" xfId="0" applyNumberFormat="1" applyFont="1" applyFill="1" applyBorder="1" applyAlignment="1">
      <alignment wrapText="1"/>
    </xf>
    <xf numFmtId="172" fontId="29" fillId="24" borderId="10" xfId="0" applyNumberFormat="1" applyFont="1" applyFill="1" applyBorder="1" applyAlignment="1">
      <alignment horizontal="right" wrapText="1"/>
    </xf>
    <xf numFmtId="172" fontId="29" fillId="24" borderId="10" xfId="0" applyNumberFormat="1" applyFont="1" applyFill="1" applyBorder="1" applyAlignment="1">
      <alignment horizontal="left" wrapText="1" indent="1"/>
    </xf>
    <xf numFmtId="0" fontId="0" fillId="24" borderId="0" xfId="0" applyFill="1" applyAlignment="1">
      <alignment/>
    </xf>
    <xf numFmtId="2" fontId="29" fillId="24" borderId="10" xfId="0" applyNumberFormat="1" applyFont="1" applyFill="1" applyBorder="1" applyAlignment="1">
      <alignment horizontal="right" wrapText="1"/>
    </xf>
    <xf numFmtId="176" fontId="29" fillId="24" borderId="10" xfId="0" applyNumberFormat="1" applyFont="1" applyFill="1" applyBorder="1" applyAlignment="1">
      <alignment horizontal="right" wrapText="1"/>
    </xf>
    <xf numFmtId="176" fontId="6" fillId="24" borderId="10" xfId="0" applyNumberFormat="1" applyFont="1" applyFill="1" applyBorder="1" applyAlignment="1">
      <alignment wrapText="1"/>
    </xf>
    <xf numFmtId="49" fontId="32" fillId="24" borderId="10" xfId="0" applyNumberFormat="1" applyFont="1" applyFill="1" applyBorder="1" applyAlignment="1">
      <alignment wrapText="1"/>
    </xf>
    <xf numFmtId="0" fontId="31" fillId="24" borderId="10" xfId="0" applyFont="1" applyFill="1" applyBorder="1" applyAlignment="1">
      <alignment wrapText="1"/>
    </xf>
    <xf numFmtId="0" fontId="32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49" fontId="29" fillId="24" borderId="10" xfId="0" applyNumberFormat="1" applyFont="1" applyFill="1" applyBorder="1" applyAlignment="1">
      <alignment horizontal="center" vertical="center" wrapText="1"/>
    </xf>
    <xf numFmtId="176" fontId="29" fillId="24" borderId="10" xfId="0" applyNumberFormat="1" applyFont="1" applyFill="1" applyBorder="1" applyAlignment="1">
      <alignment horizontal="left" wrapText="1" indent="1"/>
    </xf>
    <xf numFmtId="1" fontId="29" fillId="24" borderId="10" xfId="0" applyNumberFormat="1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wrapText="1"/>
    </xf>
    <xf numFmtId="49" fontId="29" fillId="24" borderId="10" xfId="0" applyNumberFormat="1" applyFont="1" applyFill="1" applyBorder="1" applyAlignment="1">
      <alignment horizontal="center" vertical="top" wrapText="1"/>
    </xf>
    <xf numFmtId="0" fontId="29" fillId="24" borderId="10" xfId="60" applyNumberFormat="1" applyFont="1" applyFill="1" applyBorder="1" applyAlignment="1">
      <alignment wrapText="1"/>
    </xf>
    <xf numFmtId="176" fontId="30" fillId="24" borderId="10" xfId="0" applyNumberFormat="1" applyFont="1" applyFill="1" applyBorder="1" applyAlignment="1">
      <alignment wrapText="1"/>
    </xf>
    <xf numFmtId="2" fontId="29" fillId="24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0" fontId="33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 wrapText="1" indent="1"/>
    </xf>
    <xf numFmtId="49" fontId="7" fillId="24" borderId="10" xfId="0" applyNumberFormat="1" applyFont="1" applyFill="1" applyBorder="1" applyAlignment="1">
      <alignment wrapText="1"/>
    </xf>
    <xf numFmtId="0" fontId="29" fillId="24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right" wrapText="1" indent="1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29" fillId="24" borderId="10" xfId="0" applyFont="1" applyFill="1" applyBorder="1" applyAlignment="1">
      <alignment horizontal="center" wrapText="1"/>
    </xf>
    <xf numFmtId="0" fontId="29" fillId="24" borderId="10" xfId="0" applyFont="1" applyFill="1" applyBorder="1" applyAlignment="1">
      <alignment wrapText="1"/>
    </xf>
    <xf numFmtId="0" fontId="29" fillId="24" borderId="11" xfId="0" applyFont="1" applyFill="1" applyBorder="1" applyAlignment="1">
      <alignment horizontal="center" wrapText="1"/>
    </xf>
    <xf numFmtId="0" fontId="29" fillId="24" borderId="12" xfId="0" applyFont="1" applyFill="1" applyBorder="1" applyAlignment="1">
      <alignment horizontal="center" wrapText="1"/>
    </xf>
    <xf numFmtId="0" fontId="29" fillId="24" borderId="11" xfId="0" applyFont="1" applyFill="1" applyBorder="1" applyAlignment="1">
      <alignment horizontal="center" vertical="top" wrapText="1"/>
    </xf>
    <xf numFmtId="0" fontId="29" fillId="24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Alignment="1">
      <alignment horizontal="center" vertical="top" wrapText="1"/>
    </xf>
    <xf numFmtId="0" fontId="8" fillId="24" borderId="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wrapText="1"/>
    </xf>
    <xf numFmtId="0" fontId="29" fillId="24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="110" zoomScaleNormal="110" zoomScalePageLayoutView="0" workbookViewId="0" topLeftCell="A1">
      <selection activeCell="H2" sqref="H2:L2"/>
    </sheetView>
  </sheetViews>
  <sheetFormatPr defaultColWidth="9.00390625" defaultRowHeight="12.75"/>
  <cols>
    <col min="1" max="1" width="7.375" style="0" customWidth="1"/>
    <col min="2" max="2" width="38.625" style="0" customWidth="1"/>
    <col min="3" max="3" width="18.00390625" style="0" customWidth="1"/>
    <col min="4" max="4" width="7.625" style="0" customWidth="1"/>
    <col min="5" max="6" width="8.875" style="0" customWidth="1"/>
    <col min="7" max="7" width="8.875" style="28" customWidth="1"/>
    <col min="8" max="8" width="9.375" style="28" customWidth="1"/>
    <col min="9" max="9" width="9.125" style="28" customWidth="1"/>
    <col min="10" max="10" width="8.75390625" style="28" customWidth="1"/>
    <col min="11" max="11" width="9.625" style="28" customWidth="1"/>
    <col min="12" max="12" width="8.75390625" style="0" customWidth="1"/>
  </cols>
  <sheetData>
    <row r="1" spans="6:12" ht="12.75">
      <c r="F1" s="28"/>
      <c r="L1" s="28"/>
    </row>
    <row r="2" spans="1:12" ht="12.75" customHeight="1">
      <c r="A2" s="68"/>
      <c r="B2" s="68"/>
      <c r="C2" s="68"/>
      <c r="D2" s="68"/>
      <c r="E2" s="68"/>
      <c r="F2" s="70"/>
      <c r="G2" s="70"/>
      <c r="H2" s="72" t="s">
        <v>362</v>
      </c>
      <c r="I2" s="72"/>
      <c r="J2" s="72"/>
      <c r="K2" s="72"/>
      <c r="L2" s="72"/>
    </row>
    <row r="3" spans="1:12" ht="12.75">
      <c r="A3" s="69"/>
      <c r="B3" s="69"/>
      <c r="C3" s="69"/>
      <c r="D3" s="69"/>
      <c r="E3" s="69"/>
      <c r="F3" s="71"/>
      <c r="G3" s="71"/>
      <c r="H3" s="73" t="s">
        <v>363</v>
      </c>
      <c r="I3" s="73"/>
      <c r="J3" s="73"/>
      <c r="K3" s="73"/>
      <c r="L3" s="73"/>
    </row>
    <row r="4" spans="1:12" ht="9" customHeight="1">
      <c r="A4" s="74"/>
      <c r="B4" s="62" t="s">
        <v>194</v>
      </c>
      <c r="C4" s="64" t="s">
        <v>294</v>
      </c>
      <c r="D4" s="62" t="s">
        <v>195</v>
      </c>
      <c r="E4" s="62" t="s">
        <v>195</v>
      </c>
      <c r="F4" s="64" t="s">
        <v>295</v>
      </c>
      <c r="G4" s="62" t="s">
        <v>196</v>
      </c>
      <c r="H4" s="62"/>
      <c r="I4" s="62"/>
      <c r="J4" s="62"/>
      <c r="K4" s="62"/>
      <c r="L4" s="62"/>
    </row>
    <row r="5" spans="1:12" ht="19.5" customHeight="1">
      <c r="A5" s="74"/>
      <c r="B5" s="62"/>
      <c r="C5" s="75"/>
      <c r="D5" s="62"/>
      <c r="E5" s="62"/>
      <c r="F5" s="65"/>
      <c r="G5" s="62"/>
      <c r="H5" s="62"/>
      <c r="I5" s="62"/>
      <c r="J5" s="62"/>
      <c r="K5" s="62"/>
      <c r="L5" s="62"/>
    </row>
    <row r="6" spans="1:12" ht="15">
      <c r="A6" s="74"/>
      <c r="B6" s="62"/>
      <c r="C6" s="75"/>
      <c r="D6" s="62">
        <v>2019</v>
      </c>
      <c r="E6" s="62">
        <v>2020</v>
      </c>
      <c r="F6" s="62">
        <v>2021</v>
      </c>
      <c r="G6" s="62">
        <v>2022</v>
      </c>
      <c r="H6" s="62"/>
      <c r="I6" s="62">
        <v>2023</v>
      </c>
      <c r="J6" s="62"/>
      <c r="K6" s="62">
        <v>2024</v>
      </c>
      <c r="L6" s="62"/>
    </row>
    <row r="7" spans="1:12" ht="26.25" customHeight="1">
      <c r="A7" s="74"/>
      <c r="B7" s="62"/>
      <c r="C7" s="75"/>
      <c r="D7" s="62"/>
      <c r="E7" s="62"/>
      <c r="F7" s="62"/>
      <c r="G7" s="66" t="s">
        <v>296</v>
      </c>
      <c r="H7" s="63" t="s">
        <v>210</v>
      </c>
      <c r="I7" s="66" t="s">
        <v>296</v>
      </c>
      <c r="J7" s="63" t="s">
        <v>210</v>
      </c>
      <c r="K7" s="66" t="s">
        <v>296</v>
      </c>
      <c r="L7" s="63" t="s">
        <v>210</v>
      </c>
    </row>
    <row r="8" spans="1:12" ht="13.5" customHeight="1">
      <c r="A8" s="74"/>
      <c r="B8" s="62"/>
      <c r="C8" s="65"/>
      <c r="D8" s="62"/>
      <c r="E8" s="62"/>
      <c r="F8" s="62"/>
      <c r="G8" s="67"/>
      <c r="H8" s="63"/>
      <c r="I8" s="67"/>
      <c r="J8" s="63"/>
      <c r="K8" s="67"/>
      <c r="L8" s="63"/>
    </row>
    <row r="9" spans="1:12" ht="16.5">
      <c r="A9" s="4">
        <v>1</v>
      </c>
      <c r="B9" s="5" t="s">
        <v>147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1" customHeight="1">
      <c r="A10" s="6" t="s">
        <v>44</v>
      </c>
      <c r="B10" s="7" t="s">
        <v>197</v>
      </c>
      <c r="C10" s="8" t="s">
        <v>198</v>
      </c>
      <c r="D10" s="7">
        <v>15.361</v>
      </c>
      <c r="E10" s="9">
        <v>15.281</v>
      </c>
      <c r="F10" s="9">
        <v>14.898</v>
      </c>
      <c r="G10" s="9">
        <f aca="true" t="shared" si="0" ref="G10:L10">G11+G12</f>
        <v>14.967</v>
      </c>
      <c r="H10" s="9">
        <f t="shared" si="0"/>
        <v>15.006</v>
      </c>
      <c r="I10" s="9">
        <f t="shared" si="0"/>
        <v>15.029</v>
      </c>
      <c r="J10" s="9">
        <f t="shared" si="0"/>
        <v>15.098999999999998</v>
      </c>
      <c r="K10" s="9">
        <f t="shared" si="0"/>
        <v>15.086000000000002</v>
      </c>
      <c r="L10" s="9">
        <f t="shared" si="0"/>
        <v>15.145000000000001</v>
      </c>
    </row>
    <row r="11" spans="1:13" s="26" customFormat="1" ht="18.75" customHeight="1">
      <c r="A11" s="6" t="s">
        <v>45</v>
      </c>
      <c r="B11" s="7" t="s">
        <v>199</v>
      </c>
      <c r="C11" s="8" t="s">
        <v>198</v>
      </c>
      <c r="D11" s="9">
        <v>8.678</v>
      </c>
      <c r="E11" s="9">
        <v>8.675</v>
      </c>
      <c r="F11" s="9">
        <v>8.397</v>
      </c>
      <c r="G11" s="9">
        <v>8.407</v>
      </c>
      <c r="H11" s="9">
        <v>8.414</v>
      </c>
      <c r="I11" s="9">
        <v>8.427</v>
      </c>
      <c r="J11" s="9">
        <v>8.434</v>
      </c>
      <c r="K11" s="9">
        <v>8.439</v>
      </c>
      <c r="L11" s="9">
        <v>8.445</v>
      </c>
      <c r="M11" s="26" t="s">
        <v>354</v>
      </c>
    </row>
    <row r="12" spans="1:12" s="26" customFormat="1" ht="18.75" customHeight="1">
      <c r="A12" s="6" t="s">
        <v>46</v>
      </c>
      <c r="B12" s="7" t="s">
        <v>278</v>
      </c>
      <c r="C12" s="8" t="s">
        <v>198</v>
      </c>
      <c r="D12" s="7">
        <f aca="true" t="shared" si="1" ref="D12:L12">D13+D14+D15+D16+D17+D18</f>
        <v>6.683</v>
      </c>
      <c r="E12" s="7">
        <f t="shared" si="1"/>
        <v>6.606</v>
      </c>
      <c r="F12" s="9">
        <f t="shared" si="1"/>
        <v>6.501000000000001</v>
      </c>
      <c r="G12" s="9">
        <f t="shared" si="1"/>
        <v>6.5600000000000005</v>
      </c>
      <c r="H12" s="9">
        <f t="shared" si="1"/>
        <v>6.5920000000000005</v>
      </c>
      <c r="I12" s="9">
        <f t="shared" si="1"/>
        <v>6.601999999999999</v>
      </c>
      <c r="J12" s="9">
        <f t="shared" si="1"/>
        <v>6.664999999999999</v>
      </c>
      <c r="K12" s="9">
        <f t="shared" si="1"/>
        <v>6.647000000000001</v>
      </c>
      <c r="L12" s="9">
        <f t="shared" si="1"/>
        <v>6.700000000000001</v>
      </c>
    </row>
    <row r="13" spans="1:12" s="26" customFormat="1" ht="18.75" customHeight="1">
      <c r="A13" s="6" t="s">
        <v>297</v>
      </c>
      <c r="B13" s="7" t="s">
        <v>279</v>
      </c>
      <c r="C13" s="8" t="s">
        <v>198</v>
      </c>
      <c r="D13" s="7">
        <v>2.068</v>
      </c>
      <c r="E13" s="7">
        <v>2.039</v>
      </c>
      <c r="F13" s="9">
        <v>2.049</v>
      </c>
      <c r="G13" s="9">
        <v>2.052</v>
      </c>
      <c r="H13" s="9">
        <v>2.058</v>
      </c>
      <c r="I13" s="9">
        <v>2.06</v>
      </c>
      <c r="J13" s="9">
        <v>2.068</v>
      </c>
      <c r="K13" s="9">
        <v>2.066</v>
      </c>
      <c r="L13" s="9">
        <v>2.072</v>
      </c>
    </row>
    <row r="14" spans="1:12" s="26" customFormat="1" ht="18.75" customHeight="1">
      <c r="A14" s="6" t="s">
        <v>298</v>
      </c>
      <c r="B14" s="7" t="s">
        <v>280</v>
      </c>
      <c r="C14" s="8" t="s">
        <v>198</v>
      </c>
      <c r="D14" s="7">
        <v>0.69</v>
      </c>
      <c r="E14" s="7">
        <v>0.672</v>
      </c>
      <c r="F14" s="9">
        <v>0.645</v>
      </c>
      <c r="G14" s="9">
        <v>0.669</v>
      </c>
      <c r="H14" s="9">
        <v>0.677</v>
      </c>
      <c r="I14" s="9">
        <v>0.683</v>
      </c>
      <c r="J14" s="9">
        <v>0.687</v>
      </c>
      <c r="K14" s="9">
        <v>0.684</v>
      </c>
      <c r="L14" s="9">
        <v>0.692</v>
      </c>
    </row>
    <row r="15" spans="1:12" s="26" customFormat="1" ht="18.75" customHeight="1">
      <c r="A15" s="6" t="s">
        <v>299</v>
      </c>
      <c r="B15" s="7" t="s">
        <v>281</v>
      </c>
      <c r="C15" s="8" t="s">
        <v>198</v>
      </c>
      <c r="D15" s="7">
        <v>1.752</v>
      </c>
      <c r="E15" s="7">
        <v>1.744</v>
      </c>
      <c r="F15" s="9">
        <v>1.732</v>
      </c>
      <c r="G15" s="9">
        <v>1.745</v>
      </c>
      <c r="H15" s="9">
        <v>1.749</v>
      </c>
      <c r="I15" s="9">
        <v>1.75</v>
      </c>
      <c r="J15" s="9">
        <v>1.779</v>
      </c>
      <c r="K15" s="9">
        <v>1.762</v>
      </c>
      <c r="L15" s="9">
        <v>1.786</v>
      </c>
    </row>
    <row r="16" spans="1:12" s="26" customFormat="1" ht="18.75" customHeight="1">
      <c r="A16" s="6" t="s">
        <v>300</v>
      </c>
      <c r="B16" s="7" t="s">
        <v>282</v>
      </c>
      <c r="C16" s="8" t="s">
        <v>198</v>
      </c>
      <c r="D16" s="7">
        <v>0.709</v>
      </c>
      <c r="E16" s="7">
        <v>0.708</v>
      </c>
      <c r="F16" s="9">
        <v>0.674</v>
      </c>
      <c r="G16" s="9">
        <v>0.682</v>
      </c>
      <c r="H16" s="9">
        <v>0.688</v>
      </c>
      <c r="I16" s="9">
        <v>0.69</v>
      </c>
      <c r="J16" s="9">
        <v>0.702</v>
      </c>
      <c r="K16" s="9">
        <v>0.708</v>
      </c>
      <c r="L16" s="9">
        <v>0.709</v>
      </c>
    </row>
    <row r="17" spans="1:12" s="26" customFormat="1" ht="18.75" customHeight="1">
      <c r="A17" s="6" t="s">
        <v>301</v>
      </c>
      <c r="B17" s="7" t="s">
        <v>283</v>
      </c>
      <c r="C17" s="8" t="s">
        <v>198</v>
      </c>
      <c r="D17" s="7">
        <v>0.471</v>
      </c>
      <c r="E17" s="7">
        <v>0.47</v>
      </c>
      <c r="F17" s="9">
        <v>0.464</v>
      </c>
      <c r="G17" s="9">
        <v>0.468</v>
      </c>
      <c r="H17" s="9">
        <v>0.472</v>
      </c>
      <c r="I17" s="9">
        <v>0.473</v>
      </c>
      <c r="J17" s="9">
        <v>0.478</v>
      </c>
      <c r="K17" s="9">
        <v>0.477</v>
      </c>
      <c r="L17" s="9">
        <v>0.48</v>
      </c>
    </row>
    <row r="18" spans="1:12" s="26" customFormat="1" ht="18.75" customHeight="1">
      <c r="A18" s="6" t="s">
        <v>302</v>
      </c>
      <c r="B18" s="7" t="s">
        <v>284</v>
      </c>
      <c r="C18" s="8" t="s">
        <v>198</v>
      </c>
      <c r="D18" s="7">
        <v>0.993</v>
      </c>
      <c r="E18" s="7">
        <v>0.973</v>
      </c>
      <c r="F18" s="9">
        <v>0.937</v>
      </c>
      <c r="G18" s="9">
        <v>0.944</v>
      </c>
      <c r="H18" s="9">
        <v>0.948</v>
      </c>
      <c r="I18" s="9">
        <v>0.946</v>
      </c>
      <c r="J18" s="9">
        <v>0.951</v>
      </c>
      <c r="K18" s="9">
        <v>0.95</v>
      </c>
      <c r="L18" s="9">
        <v>0.961</v>
      </c>
    </row>
    <row r="19" spans="1:12" s="26" customFormat="1" ht="27" customHeight="1">
      <c r="A19" s="10" t="s">
        <v>285</v>
      </c>
      <c r="B19" s="7" t="s">
        <v>200</v>
      </c>
      <c r="C19" s="8" t="s">
        <v>201</v>
      </c>
      <c r="D19" s="7">
        <v>72.9</v>
      </c>
      <c r="E19" s="9">
        <v>73</v>
      </c>
      <c r="F19" s="9">
        <v>73.2</v>
      </c>
      <c r="G19" s="9">
        <v>73.3</v>
      </c>
      <c r="H19" s="9">
        <v>73.3</v>
      </c>
      <c r="I19" s="9">
        <v>73.4</v>
      </c>
      <c r="J19" s="9">
        <v>73.4</v>
      </c>
      <c r="K19" s="9">
        <v>73.5</v>
      </c>
      <c r="L19" s="9">
        <v>73.5</v>
      </c>
    </row>
    <row r="20" spans="1:12" ht="25.5" customHeight="1">
      <c r="A20" s="6" t="s">
        <v>47</v>
      </c>
      <c r="B20" s="7" t="s">
        <v>202</v>
      </c>
      <c r="C20" s="11" t="s">
        <v>286</v>
      </c>
      <c r="D20" s="7">
        <v>7.3</v>
      </c>
      <c r="E20" s="9">
        <v>8.3</v>
      </c>
      <c r="F20" s="29">
        <f>98/(F10*1000)*1000</f>
        <v>6.578064169687206</v>
      </c>
      <c r="G20" s="29">
        <f>127/(G10*1000)*1000</f>
        <v>8.48533440235184</v>
      </c>
      <c r="H20" s="29">
        <f>130/(H10*1000)*1000</f>
        <v>8.663201386112222</v>
      </c>
      <c r="I20" s="29">
        <f>130/(I10*1000)*1000</f>
        <v>8.64994344267749</v>
      </c>
      <c r="J20" s="29">
        <f>135/(J10*1000)*1000</f>
        <v>8.940989469501291</v>
      </c>
      <c r="K20" s="29">
        <f>135/(K10*1000)*1000</f>
        <v>8.948694153519819</v>
      </c>
      <c r="L20" s="29">
        <f>140/(L10*1000)*1000</f>
        <v>9.24397490921096</v>
      </c>
    </row>
    <row r="21" spans="1:12" ht="28.5" customHeight="1">
      <c r="A21" s="6" t="s">
        <v>48</v>
      </c>
      <c r="B21" s="7" t="s">
        <v>203</v>
      </c>
      <c r="C21" s="8" t="s">
        <v>204</v>
      </c>
      <c r="D21" s="7">
        <v>14.5</v>
      </c>
      <c r="E21" s="9">
        <v>14.7</v>
      </c>
      <c r="F21" s="29">
        <f>200/(F10*1000)*1000</f>
        <v>13.424620754463685</v>
      </c>
      <c r="G21" s="29">
        <f>190/(G10*1000)*1000</f>
        <v>12.694594775172044</v>
      </c>
      <c r="H21" s="29">
        <f>192/(H10*1000)*1000</f>
        <v>12.794882047181128</v>
      </c>
      <c r="I21" s="29">
        <f>180/(I10*1000)*1000</f>
        <v>11.976844766784216</v>
      </c>
      <c r="J21" s="29">
        <f>185/(J10*1000)*1000</f>
        <v>12.252467050798069</v>
      </c>
      <c r="K21" s="29">
        <f>170/(K10*1000)*1000</f>
        <v>11.268725971099032</v>
      </c>
      <c r="L21" s="29">
        <f>175/(L10*1000)*1000</f>
        <v>11.5549686365137</v>
      </c>
    </row>
    <row r="22" spans="1:12" ht="30">
      <c r="A22" s="6" t="s">
        <v>49</v>
      </c>
      <c r="B22" s="7" t="s">
        <v>205</v>
      </c>
      <c r="C22" s="7" t="s">
        <v>206</v>
      </c>
      <c r="D22" s="7">
        <v>-7.2</v>
      </c>
      <c r="E22" s="7">
        <v>-6.4</v>
      </c>
      <c r="F22" s="29">
        <f>F20-F21</f>
        <v>-6.846556584776479</v>
      </c>
      <c r="G22" s="29">
        <f aca="true" t="shared" si="2" ref="G22:L22">G20-G21</f>
        <v>-4.209260372820204</v>
      </c>
      <c r="H22" s="29">
        <f t="shared" si="2"/>
        <v>-4.131680661068906</v>
      </c>
      <c r="I22" s="29">
        <f t="shared" si="2"/>
        <v>-3.3269013241067267</v>
      </c>
      <c r="J22" s="29">
        <f t="shared" si="2"/>
        <v>-3.311477581296778</v>
      </c>
      <c r="K22" s="29">
        <f t="shared" si="2"/>
        <v>-2.3200318175792134</v>
      </c>
      <c r="L22" s="29">
        <f t="shared" si="2"/>
        <v>-2.3109937273027388</v>
      </c>
    </row>
    <row r="23" spans="1:12" ht="30">
      <c r="A23" s="6" t="s">
        <v>50</v>
      </c>
      <c r="B23" s="7" t="s">
        <v>176</v>
      </c>
      <c r="C23" s="8" t="s">
        <v>175</v>
      </c>
      <c r="D23" s="7">
        <v>0.355</v>
      </c>
      <c r="E23" s="9">
        <v>0.333</v>
      </c>
      <c r="F23" s="9">
        <v>0.351</v>
      </c>
      <c r="G23" s="9">
        <v>0.362</v>
      </c>
      <c r="H23" s="9">
        <v>0.4</v>
      </c>
      <c r="I23" s="9">
        <v>0.382</v>
      </c>
      <c r="J23" s="9">
        <v>0.42</v>
      </c>
      <c r="K23" s="9">
        <v>0.401</v>
      </c>
      <c r="L23" s="9">
        <v>0.43</v>
      </c>
    </row>
    <row r="24" spans="1:12" ht="15">
      <c r="A24" s="6" t="s">
        <v>51</v>
      </c>
      <c r="B24" s="7" t="s">
        <v>174</v>
      </c>
      <c r="C24" s="8" t="s">
        <v>175</v>
      </c>
      <c r="D24" s="7">
        <v>0.377</v>
      </c>
      <c r="E24" s="9">
        <v>0.498</v>
      </c>
      <c r="F24" s="9">
        <v>0.308</v>
      </c>
      <c r="G24" s="9">
        <v>0.308</v>
      </c>
      <c r="H24" s="9">
        <v>0.301</v>
      </c>
      <c r="I24" s="9">
        <v>0.299</v>
      </c>
      <c r="J24" s="9">
        <v>0.289</v>
      </c>
      <c r="K24" s="9">
        <v>0.279</v>
      </c>
      <c r="L24" s="9">
        <v>0.27</v>
      </c>
    </row>
    <row r="25" spans="1:12" ht="30">
      <c r="A25" s="6" t="s">
        <v>303</v>
      </c>
      <c r="B25" s="7" t="s">
        <v>207</v>
      </c>
      <c r="C25" s="7" t="s">
        <v>287</v>
      </c>
      <c r="D25" s="7">
        <v>-14.3</v>
      </c>
      <c r="E25" s="7">
        <v>-107.98</v>
      </c>
      <c r="F25" s="30">
        <f>(F23-F24)/F10*10000</f>
        <v>28.862934622096915</v>
      </c>
      <c r="G25" s="30">
        <f aca="true" t="shared" si="3" ref="G25:L25">(G23-G24)/G10*10000</f>
        <v>36.07937462417318</v>
      </c>
      <c r="H25" s="30">
        <f t="shared" si="3"/>
        <v>65.97361055577771</v>
      </c>
      <c r="I25" s="30">
        <f t="shared" si="3"/>
        <v>55.226561980171674</v>
      </c>
      <c r="J25" s="30">
        <f t="shared" si="3"/>
        <v>86.76071262997552</v>
      </c>
      <c r="K25" s="30">
        <f t="shared" si="3"/>
        <v>80.86968049847539</v>
      </c>
      <c r="L25" s="30">
        <f t="shared" si="3"/>
        <v>105.64542753383952</v>
      </c>
    </row>
    <row r="26" spans="1:12" ht="15">
      <c r="A26" s="6">
        <v>2</v>
      </c>
      <c r="B26" s="12" t="s">
        <v>211</v>
      </c>
      <c r="C26" s="2" t="s">
        <v>212</v>
      </c>
      <c r="D26" s="13"/>
      <c r="E26" s="3"/>
      <c r="F26" s="3"/>
      <c r="G26" s="13"/>
      <c r="H26" s="13"/>
      <c r="I26" s="3"/>
      <c r="J26" s="13"/>
      <c r="K26" s="3"/>
      <c r="L26" s="13"/>
    </row>
    <row r="27" spans="1:12" ht="16.5">
      <c r="A27" s="27">
        <v>3</v>
      </c>
      <c r="B27" s="12" t="s">
        <v>213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42" customHeight="1">
      <c r="A28" s="6" t="s">
        <v>52</v>
      </c>
      <c r="B28" s="14" t="s">
        <v>214</v>
      </c>
      <c r="C28" s="2" t="s">
        <v>212</v>
      </c>
      <c r="D28" s="9">
        <v>286.12</v>
      </c>
      <c r="E28" s="3">
        <v>291.27</v>
      </c>
      <c r="F28" s="52">
        <f>E28*F36/100</f>
        <v>270.094671</v>
      </c>
      <c r="G28" s="52">
        <f aca="true" t="shared" si="4" ref="G28:L28">F28*G36/100</f>
        <v>265.773156264</v>
      </c>
      <c r="H28" s="52">
        <f t="shared" si="4"/>
        <v>270.21156797360885</v>
      </c>
      <c r="I28" s="52">
        <f t="shared" si="4"/>
        <v>281.3983268877162</v>
      </c>
      <c r="J28" s="52">
        <f t="shared" si="4"/>
        <v>299.94247662961675</v>
      </c>
      <c r="K28" s="52">
        <f t="shared" si="4"/>
        <v>307.77097526964974</v>
      </c>
      <c r="L28" s="52">
        <f t="shared" si="4"/>
        <v>324.6676018119535</v>
      </c>
    </row>
    <row r="29" spans="1:12" ht="15">
      <c r="A29" s="6" t="s">
        <v>304</v>
      </c>
      <c r="B29" s="15" t="s">
        <v>288</v>
      </c>
      <c r="C29" s="16" t="s">
        <v>212</v>
      </c>
      <c r="D29" s="32">
        <f>D28-D30-D31-D32-D33-D34-D35</f>
        <v>282.12</v>
      </c>
      <c r="E29" s="32">
        <f aca="true" t="shared" si="5" ref="E29:L29">E28-E30-E31-E32-E33-E34-E35</f>
        <v>287.19196</v>
      </c>
      <c r="F29" s="32">
        <f t="shared" si="5"/>
        <v>266.313104508</v>
      </c>
      <c r="G29" s="32">
        <f t="shared" si="5"/>
        <v>262.052094835872</v>
      </c>
      <c r="H29" s="32">
        <f t="shared" si="5"/>
        <v>266.4064056010611</v>
      </c>
      <c r="I29" s="32">
        <f t="shared" si="5"/>
        <v>277.435630792945</v>
      </c>
      <c r="J29" s="32">
        <f t="shared" si="5"/>
        <v>295.7186388622002</v>
      </c>
      <c r="K29" s="32">
        <f t="shared" si="5"/>
        <v>303.43689533650354</v>
      </c>
      <c r="L29" s="32">
        <f t="shared" si="5"/>
        <v>320.09558089047755</v>
      </c>
    </row>
    <row r="30" spans="1:12" ht="15">
      <c r="A30" s="6" t="s">
        <v>305</v>
      </c>
      <c r="B30" s="15" t="s">
        <v>279</v>
      </c>
      <c r="C30" s="16" t="s">
        <v>212</v>
      </c>
      <c r="D30" s="3">
        <v>1.43</v>
      </c>
      <c r="E30" s="31">
        <f>D30*E36/100</f>
        <v>1.4557399999999998</v>
      </c>
      <c r="F30" s="31">
        <f aca="true" t="shared" si="6" ref="F30:L30">E30*F36/100</f>
        <v>1.3499077019999999</v>
      </c>
      <c r="G30" s="31">
        <f t="shared" si="6"/>
        <v>1.328309178768</v>
      </c>
      <c r="H30" s="31">
        <f>F30*H36/100</f>
        <v>1.3724511606234</v>
      </c>
      <c r="I30" s="31">
        <f t="shared" si="6"/>
        <v>1.4292706386732086</v>
      </c>
      <c r="J30" s="31">
        <f t="shared" si="6"/>
        <v>1.5234595737617729</v>
      </c>
      <c r="K30" s="31">
        <f t="shared" si="6"/>
        <v>1.5632218686369552</v>
      </c>
      <c r="L30" s="31">
        <f t="shared" si="6"/>
        <v>1.649042749225124</v>
      </c>
    </row>
    <row r="31" spans="1:12" ht="15">
      <c r="A31" s="6" t="s">
        <v>306</v>
      </c>
      <c r="B31" s="15" t="s">
        <v>280</v>
      </c>
      <c r="C31" s="16" t="s">
        <v>212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5">
      <c r="A32" s="6" t="s">
        <v>307</v>
      </c>
      <c r="B32" s="15" t="s">
        <v>281</v>
      </c>
      <c r="C32" s="16" t="s">
        <v>212</v>
      </c>
      <c r="D32" s="3">
        <v>1.84</v>
      </c>
      <c r="E32" s="31">
        <f>D32*E36/100</f>
        <v>1.8731200000000001</v>
      </c>
      <c r="F32" s="31">
        <f aca="true" t="shared" si="7" ref="F32:L32">E32*F36/100</f>
        <v>1.7369441760000002</v>
      </c>
      <c r="G32" s="31">
        <f t="shared" si="7"/>
        <v>1.7091530691840005</v>
      </c>
      <c r="H32" s="31">
        <f t="shared" si="7"/>
        <v>1.7376959254393733</v>
      </c>
      <c r="I32" s="31">
        <f t="shared" si="7"/>
        <v>1.8096365367525635</v>
      </c>
      <c r="J32" s="31">
        <f t="shared" si="7"/>
        <v>1.9288915845245576</v>
      </c>
      <c r="K32" s="31">
        <f t="shared" si="7"/>
        <v>1.9792356548806485</v>
      </c>
      <c r="L32" s="31">
        <f t="shared" si="7"/>
        <v>2.087895692333596</v>
      </c>
    </row>
    <row r="33" spans="1:12" ht="15">
      <c r="A33" s="6" t="s">
        <v>308</v>
      </c>
      <c r="B33" s="15" t="s">
        <v>282</v>
      </c>
      <c r="C33" s="16" t="s">
        <v>212</v>
      </c>
      <c r="D33" s="3">
        <v>0.51</v>
      </c>
      <c r="E33" s="52">
        <f>D33*E36/100</f>
        <v>0.51918</v>
      </c>
      <c r="F33" s="52">
        <f aca="true" t="shared" si="8" ref="F33:L33">E33*F36/100</f>
        <v>0.481435614</v>
      </c>
      <c r="G33" s="52">
        <f t="shared" si="8"/>
        <v>0.47373264417600003</v>
      </c>
      <c r="H33" s="52">
        <f t="shared" si="8"/>
        <v>0.48164397933373926</v>
      </c>
      <c r="I33" s="52">
        <f t="shared" si="8"/>
        <v>0.501584040078156</v>
      </c>
      <c r="J33" s="52">
        <f t="shared" si="8"/>
        <v>0.5346384283193065</v>
      </c>
      <c r="K33" s="52">
        <f t="shared" si="8"/>
        <v>0.5485924912984405</v>
      </c>
      <c r="L33" s="52">
        <f t="shared" si="8"/>
        <v>0.5787102190707248</v>
      </c>
    </row>
    <row r="34" spans="1:12" ht="15">
      <c r="A34" s="6" t="s">
        <v>309</v>
      </c>
      <c r="B34" s="15" t="s">
        <v>283</v>
      </c>
      <c r="C34" s="16" t="s">
        <v>212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5">
      <c r="A35" s="6" t="s">
        <v>310</v>
      </c>
      <c r="B35" s="15" t="s">
        <v>284</v>
      </c>
      <c r="C35" s="16" t="s">
        <v>212</v>
      </c>
      <c r="D35" s="3">
        <v>0.22</v>
      </c>
      <c r="E35" s="3">
        <v>0.23</v>
      </c>
      <c r="F35" s="31">
        <f>E35*F36/100</f>
        <v>0.21327900000000002</v>
      </c>
      <c r="G35" s="31">
        <f aca="true" t="shared" si="9" ref="G35:L35">F35*G36/100</f>
        <v>0.20986653600000005</v>
      </c>
      <c r="H35" s="31">
        <f t="shared" si="9"/>
        <v>0.21337130715120003</v>
      </c>
      <c r="I35" s="31">
        <f t="shared" si="9"/>
        <v>0.22220487926725974</v>
      </c>
      <c r="J35" s="31">
        <f t="shared" si="9"/>
        <v>0.23684818081097217</v>
      </c>
      <c r="K35" s="31">
        <f t="shared" si="9"/>
        <v>0.24302991833013857</v>
      </c>
      <c r="L35" s="31">
        <f t="shared" si="9"/>
        <v>0.25637226084646314</v>
      </c>
    </row>
    <row r="36" spans="1:12" s="28" customFormat="1" ht="25.5" customHeight="1">
      <c r="A36" s="6" t="s">
        <v>53</v>
      </c>
      <c r="B36" s="3" t="s">
        <v>215</v>
      </c>
      <c r="C36" s="2" t="s">
        <v>159</v>
      </c>
      <c r="D36" s="3">
        <v>87.79</v>
      </c>
      <c r="E36" s="3">
        <v>101.8</v>
      </c>
      <c r="F36" s="3">
        <v>92.73</v>
      </c>
      <c r="G36" s="3">
        <v>98.4</v>
      </c>
      <c r="H36" s="3">
        <v>101.67</v>
      </c>
      <c r="I36" s="3">
        <v>104.14</v>
      </c>
      <c r="J36" s="3">
        <v>106.59</v>
      </c>
      <c r="K36" s="3">
        <v>102.61</v>
      </c>
      <c r="L36" s="3">
        <v>105.49</v>
      </c>
    </row>
    <row r="37" spans="1:12" s="28" customFormat="1" ht="30.75">
      <c r="A37" s="57"/>
      <c r="B37" s="55" t="s">
        <v>216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28" customFormat="1" ht="27" customHeight="1">
      <c r="A38" s="6" t="s">
        <v>54</v>
      </c>
      <c r="B38" s="55" t="s">
        <v>217</v>
      </c>
      <c r="C38" s="58" t="s">
        <v>289</v>
      </c>
      <c r="D38" s="3"/>
      <c r="E38" s="13"/>
      <c r="F38" s="3"/>
      <c r="G38" s="3"/>
      <c r="H38" s="3"/>
      <c r="I38" s="3"/>
      <c r="J38" s="3"/>
      <c r="K38" s="3"/>
      <c r="L38" s="3"/>
    </row>
    <row r="39" spans="1:12" s="28" customFormat="1" ht="27" customHeight="1">
      <c r="A39" s="6" t="s">
        <v>55</v>
      </c>
      <c r="B39" s="3" t="s">
        <v>218</v>
      </c>
      <c r="C39" s="58" t="s">
        <v>159</v>
      </c>
      <c r="D39" s="3"/>
      <c r="E39" s="13"/>
      <c r="F39" s="3"/>
      <c r="G39" s="3"/>
      <c r="H39" s="3"/>
      <c r="I39" s="3"/>
      <c r="J39" s="3"/>
      <c r="K39" s="3"/>
      <c r="L39" s="3"/>
    </row>
    <row r="40" spans="1:12" s="28" customFormat="1" ht="27" customHeight="1">
      <c r="A40" s="6" t="s">
        <v>56</v>
      </c>
      <c r="B40" s="3" t="s">
        <v>219</v>
      </c>
      <c r="C40" s="58" t="s">
        <v>289</v>
      </c>
      <c r="D40" s="3"/>
      <c r="E40" s="13"/>
      <c r="F40" s="3"/>
      <c r="G40" s="3"/>
      <c r="H40" s="3"/>
      <c r="I40" s="3"/>
      <c r="J40" s="3"/>
      <c r="K40" s="3"/>
      <c r="L40" s="3"/>
    </row>
    <row r="41" spans="1:12" s="28" customFormat="1" ht="27" customHeight="1">
      <c r="A41" s="6" t="s">
        <v>57</v>
      </c>
      <c r="B41" s="3" t="s">
        <v>220</v>
      </c>
      <c r="C41" s="58" t="s">
        <v>289</v>
      </c>
      <c r="D41" s="3"/>
      <c r="E41" s="13"/>
      <c r="F41" s="3"/>
      <c r="G41" s="3"/>
      <c r="H41" s="3"/>
      <c r="I41" s="3"/>
      <c r="J41" s="3"/>
      <c r="K41" s="3"/>
      <c r="L41" s="3"/>
    </row>
    <row r="42" spans="1:12" s="28" customFormat="1" ht="27" customHeight="1">
      <c r="A42" s="6" t="s">
        <v>58</v>
      </c>
      <c r="B42" s="3" t="s">
        <v>221</v>
      </c>
      <c r="C42" s="3" t="s">
        <v>289</v>
      </c>
      <c r="D42" s="3"/>
      <c r="E42" s="13"/>
      <c r="F42" s="3"/>
      <c r="G42" s="3"/>
      <c r="H42" s="3"/>
      <c r="I42" s="3"/>
      <c r="J42" s="3"/>
      <c r="K42" s="3"/>
      <c r="L42" s="3"/>
    </row>
    <row r="43" spans="1:12" s="28" customFormat="1" ht="60">
      <c r="A43" s="6" t="s">
        <v>59</v>
      </c>
      <c r="B43" s="3" t="s">
        <v>222</v>
      </c>
      <c r="C43" s="2" t="s">
        <v>159</v>
      </c>
      <c r="D43" s="3"/>
      <c r="E43" s="13"/>
      <c r="F43" s="3"/>
      <c r="G43" s="3"/>
      <c r="H43" s="3"/>
      <c r="I43" s="3"/>
      <c r="J43" s="3"/>
      <c r="K43" s="3"/>
      <c r="L43" s="3"/>
    </row>
    <row r="44" spans="1:12" s="28" customFormat="1" ht="27" customHeight="1">
      <c r="A44" s="6" t="s">
        <v>60</v>
      </c>
      <c r="B44" s="55" t="s">
        <v>223</v>
      </c>
      <c r="C44" s="2" t="s">
        <v>159</v>
      </c>
      <c r="D44" s="3">
        <v>97.7</v>
      </c>
      <c r="E44" s="13">
        <v>102.76</v>
      </c>
      <c r="F44" s="32">
        <f>F45/E45*100</f>
        <v>44.27934621099554</v>
      </c>
      <c r="G44" s="32">
        <f aca="true" t="shared" si="10" ref="G44:L44">G45/F45*100</f>
        <v>98.4</v>
      </c>
      <c r="H44" s="32">
        <f t="shared" si="10"/>
        <v>103.32317073170731</v>
      </c>
      <c r="I44" s="32">
        <f t="shared" si="10"/>
        <v>100.7905576866332</v>
      </c>
      <c r="J44" s="32">
        <f t="shared" si="10"/>
        <v>105.75395398783066</v>
      </c>
      <c r="K44" s="32">
        <f t="shared" si="10"/>
        <v>97.02710502134754</v>
      </c>
      <c r="L44" s="32">
        <f t="shared" si="10"/>
        <v>108.72219672718306</v>
      </c>
    </row>
    <row r="45" spans="1:12" s="28" customFormat="1" ht="27" customHeight="1">
      <c r="A45" s="6" t="s">
        <v>61</v>
      </c>
      <c r="B45" s="3" t="s">
        <v>224</v>
      </c>
      <c r="C45" s="2" t="s">
        <v>212</v>
      </c>
      <c r="D45" s="3">
        <v>13.1</v>
      </c>
      <c r="E45" s="13">
        <v>13.46</v>
      </c>
      <c r="F45" s="3">
        <v>5.96</v>
      </c>
      <c r="G45" s="52">
        <f>F45*G36/100</f>
        <v>5.8646400000000005</v>
      </c>
      <c r="H45" s="52">
        <f>F45*H36/100</f>
        <v>6.059532000000001</v>
      </c>
      <c r="I45" s="52">
        <f>G45*I36/100</f>
        <v>6.107436096</v>
      </c>
      <c r="J45" s="52">
        <f>H45*J36/100</f>
        <v>6.4588551588000005</v>
      </c>
      <c r="K45" s="52">
        <f>I45*K36/100</f>
        <v>6.2668401781056</v>
      </c>
      <c r="L45" s="52">
        <f>J45*L36/100</f>
        <v>6.81344630701812</v>
      </c>
    </row>
    <row r="46" spans="1:12" s="28" customFormat="1" ht="27" customHeight="1">
      <c r="A46" s="6" t="s">
        <v>62</v>
      </c>
      <c r="B46" s="3" t="s">
        <v>225</v>
      </c>
      <c r="C46" s="2" t="s">
        <v>212</v>
      </c>
      <c r="D46" s="3"/>
      <c r="E46" s="13"/>
      <c r="F46" s="3"/>
      <c r="G46" s="3"/>
      <c r="H46" s="3"/>
      <c r="I46" s="3"/>
      <c r="J46" s="3"/>
      <c r="K46" s="3"/>
      <c r="L46" s="3"/>
    </row>
    <row r="47" spans="1:12" s="28" customFormat="1" ht="27" customHeight="1">
      <c r="A47" s="6" t="s">
        <v>63</v>
      </c>
      <c r="B47" s="3" t="s">
        <v>226</v>
      </c>
      <c r="C47" s="2" t="s">
        <v>212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s="28" customFormat="1" ht="27" customHeight="1">
      <c r="A48" s="6" t="s">
        <v>64</v>
      </c>
      <c r="B48" s="3" t="s">
        <v>227</v>
      </c>
      <c r="C48" s="2" t="s">
        <v>212</v>
      </c>
      <c r="D48" s="3"/>
      <c r="E48" s="13"/>
      <c r="F48" s="3"/>
      <c r="G48" s="3"/>
      <c r="H48" s="3"/>
      <c r="I48" s="3"/>
      <c r="J48" s="3"/>
      <c r="K48" s="3"/>
      <c r="L48" s="3"/>
    </row>
    <row r="49" spans="1:12" s="28" customFormat="1" ht="27" customHeight="1">
      <c r="A49" s="6" t="s">
        <v>65</v>
      </c>
      <c r="B49" s="3" t="s">
        <v>228</v>
      </c>
      <c r="C49" s="2" t="s">
        <v>212</v>
      </c>
      <c r="D49" s="3"/>
      <c r="E49" s="3"/>
      <c r="F49" s="3"/>
      <c r="G49" s="3"/>
      <c r="H49" s="3"/>
      <c r="I49" s="3"/>
      <c r="J49" s="3"/>
      <c r="K49" s="3"/>
      <c r="L49" s="3"/>
    </row>
    <row r="50" spans="1:12" s="28" customFormat="1" ht="27" customHeight="1">
      <c r="A50" s="6" t="s">
        <v>66</v>
      </c>
      <c r="B50" s="3" t="s">
        <v>229</v>
      </c>
      <c r="C50" s="2" t="s">
        <v>212</v>
      </c>
      <c r="D50" s="3"/>
      <c r="E50" s="13"/>
      <c r="F50" s="3"/>
      <c r="G50" s="3"/>
      <c r="H50" s="3"/>
      <c r="I50" s="3"/>
      <c r="J50" s="3"/>
      <c r="K50" s="3"/>
      <c r="L50" s="3"/>
    </row>
    <row r="51" spans="1:12" s="28" customFormat="1" ht="27" customHeight="1">
      <c r="A51" s="6" t="s">
        <v>67</v>
      </c>
      <c r="B51" s="3" t="s">
        <v>230</v>
      </c>
      <c r="C51" s="2" t="s">
        <v>212</v>
      </c>
      <c r="D51" s="3"/>
      <c r="E51" s="13"/>
      <c r="F51" s="3"/>
      <c r="G51" s="3"/>
      <c r="H51" s="3"/>
      <c r="I51" s="3"/>
      <c r="J51" s="3"/>
      <c r="K51" s="3"/>
      <c r="L51" s="3"/>
    </row>
    <row r="52" spans="1:12" s="28" customFormat="1" ht="30">
      <c r="A52" s="6" t="s">
        <v>68</v>
      </c>
      <c r="B52" s="3" t="s">
        <v>231</v>
      </c>
      <c r="C52" s="2" t="s">
        <v>212</v>
      </c>
      <c r="D52" s="3"/>
      <c r="E52" s="3"/>
      <c r="F52" s="3"/>
      <c r="G52" s="3"/>
      <c r="H52" s="3"/>
      <c r="I52" s="3"/>
      <c r="J52" s="3"/>
      <c r="K52" s="3"/>
      <c r="L52" s="3"/>
    </row>
    <row r="53" spans="1:12" s="28" customFormat="1" ht="30">
      <c r="A53" s="6" t="s">
        <v>69</v>
      </c>
      <c r="B53" s="3" t="s">
        <v>232</v>
      </c>
      <c r="C53" s="2" t="s">
        <v>212</v>
      </c>
      <c r="D53" s="3"/>
      <c r="E53" s="3"/>
      <c r="F53" s="3"/>
      <c r="G53" s="3"/>
      <c r="H53" s="3"/>
      <c r="I53" s="3"/>
      <c r="J53" s="3"/>
      <c r="K53" s="3"/>
      <c r="L53" s="3"/>
    </row>
    <row r="54" spans="1:12" s="28" customFormat="1" ht="30">
      <c r="A54" s="6" t="s">
        <v>70</v>
      </c>
      <c r="B54" s="3" t="s">
        <v>233</v>
      </c>
      <c r="C54" s="2" t="s">
        <v>212</v>
      </c>
      <c r="D54" s="3"/>
      <c r="E54" s="3"/>
      <c r="F54" s="3"/>
      <c r="G54" s="3"/>
      <c r="H54" s="3"/>
      <c r="I54" s="3"/>
      <c r="J54" s="3"/>
      <c r="K54" s="3"/>
      <c r="L54" s="3"/>
    </row>
    <row r="55" spans="1:12" s="28" customFormat="1" ht="30">
      <c r="A55" s="6" t="s">
        <v>71</v>
      </c>
      <c r="B55" s="3" t="s">
        <v>234</v>
      </c>
      <c r="C55" s="2" t="s">
        <v>212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s="28" customFormat="1" ht="45">
      <c r="A56" s="6" t="s">
        <v>72</v>
      </c>
      <c r="B56" s="3" t="s">
        <v>235</v>
      </c>
      <c r="C56" s="2" t="s">
        <v>212</v>
      </c>
      <c r="D56" s="3"/>
      <c r="E56" s="3"/>
      <c r="F56" s="3"/>
      <c r="G56" s="3"/>
      <c r="H56" s="3"/>
      <c r="I56" s="3"/>
      <c r="J56" s="3"/>
      <c r="K56" s="3"/>
      <c r="L56" s="3"/>
    </row>
    <row r="57" spans="1:12" s="28" customFormat="1" ht="30">
      <c r="A57" s="6" t="s">
        <v>73</v>
      </c>
      <c r="B57" s="3" t="s">
        <v>236</v>
      </c>
      <c r="C57" s="2" t="s">
        <v>212</v>
      </c>
      <c r="D57" s="3"/>
      <c r="E57" s="13"/>
      <c r="F57" s="3"/>
      <c r="G57" s="3"/>
      <c r="H57" s="3"/>
      <c r="I57" s="3"/>
      <c r="J57" s="3"/>
      <c r="K57" s="3"/>
      <c r="L57" s="3"/>
    </row>
    <row r="58" spans="1:12" s="28" customFormat="1" ht="30">
      <c r="A58" s="6" t="s">
        <v>74</v>
      </c>
      <c r="B58" s="3" t="s">
        <v>237</v>
      </c>
      <c r="C58" s="2" t="s">
        <v>212</v>
      </c>
      <c r="D58" s="3"/>
      <c r="E58" s="13"/>
      <c r="F58" s="3"/>
      <c r="G58" s="3"/>
      <c r="H58" s="3"/>
      <c r="I58" s="3"/>
      <c r="J58" s="3"/>
      <c r="K58" s="3"/>
      <c r="L58" s="3"/>
    </row>
    <row r="59" spans="1:12" s="28" customFormat="1" ht="15">
      <c r="A59" s="6" t="s">
        <v>75</v>
      </c>
      <c r="B59" s="3" t="s">
        <v>238</v>
      </c>
      <c r="C59" s="2" t="s">
        <v>212</v>
      </c>
      <c r="D59" s="3"/>
      <c r="E59" s="13"/>
      <c r="F59" s="3"/>
      <c r="G59" s="3"/>
      <c r="H59" s="3"/>
      <c r="I59" s="3"/>
      <c r="J59" s="3"/>
      <c r="K59" s="3"/>
      <c r="L59" s="3"/>
    </row>
    <row r="60" spans="1:12" s="28" customFormat="1" ht="45">
      <c r="A60" s="6" t="s">
        <v>76</v>
      </c>
      <c r="B60" s="3" t="s">
        <v>239</v>
      </c>
      <c r="C60" s="2" t="s">
        <v>212</v>
      </c>
      <c r="D60" s="3"/>
      <c r="E60" s="13"/>
      <c r="F60" s="3"/>
      <c r="G60" s="3"/>
      <c r="H60" s="3"/>
      <c r="I60" s="3"/>
      <c r="J60" s="3"/>
      <c r="K60" s="3"/>
      <c r="L60" s="3"/>
    </row>
    <row r="61" spans="1:12" s="28" customFormat="1" ht="30">
      <c r="A61" s="6" t="s">
        <v>78</v>
      </c>
      <c r="B61" s="3" t="s">
        <v>240</v>
      </c>
      <c r="C61" s="2" t="s">
        <v>212</v>
      </c>
      <c r="D61" s="3"/>
      <c r="E61" s="13"/>
      <c r="F61" s="3"/>
      <c r="G61" s="3"/>
      <c r="H61" s="3"/>
      <c r="I61" s="3"/>
      <c r="J61" s="3"/>
      <c r="K61" s="3"/>
      <c r="L61" s="3"/>
    </row>
    <row r="62" spans="1:12" s="28" customFormat="1" ht="30">
      <c r="A62" s="6" t="s">
        <v>79</v>
      </c>
      <c r="B62" s="3" t="s">
        <v>0</v>
      </c>
      <c r="C62" s="2" t="s">
        <v>212</v>
      </c>
      <c r="D62" s="3"/>
      <c r="E62" s="13"/>
      <c r="F62" s="3"/>
      <c r="G62" s="3"/>
      <c r="H62" s="3"/>
      <c r="I62" s="3"/>
      <c r="J62" s="3"/>
      <c r="K62" s="3"/>
      <c r="L62" s="3"/>
    </row>
    <row r="63" spans="1:12" s="28" customFormat="1" ht="30">
      <c r="A63" s="6" t="s">
        <v>80</v>
      </c>
      <c r="B63" s="3" t="s">
        <v>1</v>
      </c>
      <c r="C63" s="2" t="s">
        <v>212</v>
      </c>
      <c r="D63" s="3"/>
      <c r="E63" s="13"/>
      <c r="F63" s="3"/>
      <c r="G63" s="3"/>
      <c r="H63" s="3"/>
      <c r="I63" s="3"/>
      <c r="J63" s="3"/>
      <c r="K63" s="3"/>
      <c r="L63" s="3"/>
    </row>
    <row r="64" spans="1:12" s="28" customFormat="1" ht="30">
      <c r="A64" s="6" t="s">
        <v>81</v>
      </c>
      <c r="B64" s="3" t="s">
        <v>77</v>
      </c>
      <c r="C64" s="2" t="s">
        <v>212</v>
      </c>
      <c r="D64" s="3"/>
      <c r="E64" s="13"/>
      <c r="F64" s="3"/>
      <c r="G64" s="3"/>
      <c r="H64" s="3"/>
      <c r="I64" s="3"/>
      <c r="J64" s="3"/>
      <c r="K64" s="3"/>
      <c r="L64" s="3"/>
    </row>
    <row r="65" spans="1:12" s="28" customFormat="1" ht="30">
      <c r="A65" s="6" t="s">
        <v>82</v>
      </c>
      <c r="B65" s="3" t="s">
        <v>2</v>
      </c>
      <c r="C65" s="2" t="s">
        <v>212</v>
      </c>
      <c r="D65" s="3"/>
      <c r="E65" s="13"/>
      <c r="F65" s="3"/>
      <c r="G65" s="3"/>
      <c r="H65" s="13"/>
      <c r="I65" s="3"/>
      <c r="J65" s="13"/>
      <c r="K65" s="3"/>
      <c r="L65" s="3"/>
    </row>
    <row r="66" spans="1:12" s="28" customFormat="1" ht="15">
      <c r="A66" s="6" t="s">
        <v>83</v>
      </c>
      <c r="B66" s="3" t="s">
        <v>3</v>
      </c>
      <c r="C66" s="2" t="s">
        <v>212</v>
      </c>
      <c r="D66" s="17">
        <v>2.9</v>
      </c>
      <c r="E66" s="59">
        <v>2.93</v>
      </c>
      <c r="F66" s="17">
        <v>2.8</v>
      </c>
      <c r="G66" s="17">
        <v>2.85</v>
      </c>
      <c r="H66" s="3">
        <v>2.9</v>
      </c>
      <c r="I66" s="17">
        <v>2.9</v>
      </c>
      <c r="J66" s="59">
        <v>3.1</v>
      </c>
      <c r="K66" s="17">
        <v>3</v>
      </c>
      <c r="L66" s="17">
        <v>3.5</v>
      </c>
    </row>
    <row r="67" spans="1:12" s="28" customFormat="1" ht="30">
      <c r="A67" s="6" t="s">
        <v>84</v>
      </c>
      <c r="B67" s="3" t="s">
        <v>4</v>
      </c>
      <c r="C67" s="2" t="s">
        <v>212</v>
      </c>
      <c r="D67" s="17">
        <v>3.2</v>
      </c>
      <c r="E67" s="59">
        <v>3.25</v>
      </c>
      <c r="F67" s="17">
        <v>3.16</v>
      </c>
      <c r="G67" s="17">
        <v>3.2</v>
      </c>
      <c r="H67" s="17">
        <v>3.27</v>
      </c>
      <c r="I67" s="17">
        <v>3.26</v>
      </c>
      <c r="J67" s="59">
        <v>3.4</v>
      </c>
      <c r="K67" s="17">
        <v>3.28</v>
      </c>
      <c r="L67" s="17">
        <v>3.45</v>
      </c>
    </row>
    <row r="68" spans="1:12" s="28" customFormat="1" ht="30">
      <c r="A68" s="6" t="s">
        <v>85</v>
      </c>
      <c r="B68" s="3" t="s">
        <v>5</v>
      </c>
      <c r="C68" s="2" t="s">
        <v>212</v>
      </c>
      <c r="D68" s="3"/>
      <c r="E68" s="13"/>
      <c r="F68" s="3"/>
      <c r="G68" s="3"/>
      <c r="H68" s="13"/>
      <c r="I68" s="3"/>
      <c r="J68" s="13"/>
      <c r="K68" s="3"/>
      <c r="L68" s="3"/>
    </row>
    <row r="69" spans="1:12" s="28" customFormat="1" ht="45">
      <c r="A69" s="6" t="s">
        <v>87</v>
      </c>
      <c r="B69" s="55" t="s">
        <v>86</v>
      </c>
      <c r="C69" s="2" t="s">
        <v>212</v>
      </c>
      <c r="D69" s="3">
        <v>122.1</v>
      </c>
      <c r="E69" s="13">
        <v>134.08</v>
      </c>
      <c r="F69" s="3">
        <v>126.3</v>
      </c>
      <c r="G69" s="3">
        <v>128.2</v>
      </c>
      <c r="H69" s="3">
        <v>128.6</v>
      </c>
      <c r="I69" s="3">
        <v>129</v>
      </c>
      <c r="J69" s="13">
        <v>131.4</v>
      </c>
      <c r="K69" s="3">
        <v>131.8</v>
      </c>
      <c r="L69" s="3">
        <v>132.1</v>
      </c>
    </row>
    <row r="70" spans="1:12" s="28" customFormat="1" ht="60">
      <c r="A70" s="6" t="s">
        <v>88</v>
      </c>
      <c r="B70" s="55" t="s">
        <v>6</v>
      </c>
      <c r="C70" s="2" t="s">
        <v>159</v>
      </c>
      <c r="D70" s="3">
        <v>123.7</v>
      </c>
      <c r="E70" s="56">
        <v>120.1</v>
      </c>
      <c r="F70" s="30">
        <f>F69/E69*100</f>
        <v>94.19749403341288</v>
      </c>
      <c r="G70" s="3">
        <v>102.8</v>
      </c>
      <c r="H70" s="13">
        <v>100.6</v>
      </c>
      <c r="I70" s="3">
        <v>101.5</v>
      </c>
      <c r="J70" s="13">
        <v>101.2</v>
      </c>
      <c r="K70" s="3">
        <v>102</v>
      </c>
      <c r="L70" s="3">
        <v>102.5</v>
      </c>
    </row>
    <row r="71" spans="1:12" s="28" customFormat="1" ht="15">
      <c r="A71" s="6" t="s">
        <v>89</v>
      </c>
      <c r="B71" s="3" t="s">
        <v>146</v>
      </c>
      <c r="C71" s="2" t="s">
        <v>7</v>
      </c>
      <c r="D71" s="3">
        <v>13.98</v>
      </c>
      <c r="E71" s="13">
        <v>15.01</v>
      </c>
      <c r="F71" s="3">
        <v>15</v>
      </c>
      <c r="G71" s="3">
        <v>15.5</v>
      </c>
      <c r="H71" s="3">
        <v>15.5</v>
      </c>
      <c r="I71" s="3">
        <v>16.1</v>
      </c>
      <c r="J71" s="3">
        <v>16.1</v>
      </c>
      <c r="K71" s="3">
        <v>16.7</v>
      </c>
      <c r="L71" s="3">
        <v>16.7</v>
      </c>
    </row>
    <row r="72" spans="1:12" ht="45">
      <c r="A72" s="6" t="s">
        <v>90</v>
      </c>
      <c r="B72" s="3" t="s">
        <v>148</v>
      </c>
      <c r="C72" s="2" t="s">
        <v>149</v>
      </c>
      <c r="D72" s="17">
        <v>5694.91</v>
      </c>
      <c r="E72" s="3">
        <v>5945.38</v>
      </c>
      <c r="F72" s="32">
        <f>E72*104.3/100</f>
        <v>6201.03134</v>
      </c>
      <c r="G72" s="32">
        <f>F72*104.3/100</f>
        <v>6467.67568762</v>
      </c>
      <c r="H72" s="32">
        <f>F72*104.3/100</f>
        <v>6467.67568762</v>
      </c>
      <c r="I72" s="32">
        <f>G72*104.3/100</f>
        <v>6745.78574218766</v>
      </c>
      <c r="J72" s="32">
        <f>H72*104.3/100</f>
        <v>6745.78574218766</v>
      </c>
      <c r="K72" s="32">
        <f>I72*104.3/100</f>
        <v>7035.854529101729</v>
      </c>
      <c r="L72" s="32">
        <f>J72*104.3/100</f>
        <v>7035.854529101729</v>
      </c>
    </row>
    <row r="73" spans="1:12" s="28" customFormat="1" ht="16.5">
      <c r="A73" s="6" t="s">
        <v>311</v>
      </c>
      <c r="B73" s="40" t="s">
        <v>8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s="28" customFormat="1" ht="15">
      <c r="A74" s="6" t="s">
        <v>91</v>
      </c>
      <c r="B74" s="3" t="s">
        <v>150</v>
      </c>
      <c r="C74" s="2" t="s">
        <v>212</v>
      </c>
      <c r="D74" s="3">
        <v>1607.31</v>
      </c>
      <c r="E74" s="3">
        <v>1796.15</v>
      </c>
      <c r="F74" s="53">
        <v>2666.55</v>
      </c>
      <c r="G74" s="53">
        <v>2207</v>
      </c>
      <c r="H74" s="53">
        <v>2236.86</v>
      </c>
      <c r="I74" s="53">
        <v>2340.45</v>
      </c>
      <c r="J74" s="53">
        <v>2375.65</v>
      </c>
      <c r="K74" s="53">
        <v>2488.78</v>
      </c>
      <c r="L74" s="53">
        <v>2530.71</v>
      </c>
    </row>
    <row r="75" spans="1:12" ht="15">
      <c r="A75" s="6" t="s">
        <v>290</v>
      </c>
      <c r="B75" s="15" t="s">
        <v>288</v>
      </c>
      <c r="C75" s="16" t="s">
        <v>212</v>
      </c>
      <c r="D75" s="18">
        <v>447.6</v>
      </c>
      <c r="E75" s="18">
        <v>480.5</v>
      </c>
      <c r="F75" s="19">
        <v>882.8</v>
      </c>
      <c r="G75" s="54">
        <f>F75*79.5/100</f>
        <v>701.8259999999999</v>
      </c>
      <c r="H75" s="54">
        <f>F75*81.5/100</f>
        <v>719.482</v>
      </c>
      <c r="I75" s="54">
        <f>G75*101.9/100</f>
        <v>715.1606939999999</v>
      </c>
      <c r="J75" s="54">
        <f>H75*102.1/100</f>
        <v>734.5911219999999</v>
      </c>
      <c r="K75" s="54">
        <f>I75*102/100</f>
        <v>729.4639078799999</v>
      </c>
      <c r="L75" s="54">
        <f>J75*102.2/100</f>
        <v>750.7521266839999</v>
      </c>
    </row>
    <row r="76" spans="1:12" ht="15">
      <c r="A76" s="6" t="s">
        <v>312</v>
      </c>
      <c r="B76" s="15" t="s">
        <v>279</v>
      </c>
      <c r="C76" s="16" t="s">
        <v>212</v>
      </c>
      <c r="D76" s="18">
        <f aca="true" t="shared" si="11" ref="D76:L76">D74-D75-D78-D79-D80-D81-D77</f>
        <v>375.3500000000001</v>
      </c>
      <c r="E76" s="18">
        <f t="shared" si="11"/>
        <v>435.37000000000006</v>
      </c>
      <c r="F76" s="18">
        <f t="shared" si="11"/>
        <v>677.3800000000001</v>
      </c>
      <c r="G76" s="52">
        <f t="shared" si="11"/>
        <v>625.60985</v>
      </c>
      <c r="H76" s="52">
        <f t="shared" si="11"/>
        <v>615.6864500000001</v>
      </c>
      <c r="I76" s="52">
        <f t="shared" si="11"/>
        <v>729.01343715</v>
      </c>
      <c r="J76" s="52">
        <f t="shared" si="11"/>
        <v>720.4318054500003</v>
      </c>
      <c r="K76" s="52">
        <f t="shared" si="11"/>
        <v>845.1147058930004</v>
      </c>
      <c r="L76" s="52">
        <f t="shared" si="11"/>
        <v>839.0770051699001</v>
      </c>
    </row>
    <row r="77" spans="1:12" ht="15">
      <c r="A77" s="6" t="s">
        <v>313</v>
      </c>
      <c r="B77" s="15" t="s">
        <v>280</v>
      </c>
      <c r="C77" s="16" t="s">
        <v>212</v>
      </c>
      <c r="D77" s="18">
        <v>27.8</v>
      </c>
      <c r="E77" s="18">
        <v>29.8</v>
      </c>
      <c r="F77" s="19">
        <v>40.1</v>
      </c>
      <c r="G77" s="54">
        <f>F77*79.5/100</f>
        <v>31.879500000000004</v>
      </c>
      <c r="H77" s="54">
        <f>F77*81.5/100</f>
        <v>32.6815</v>
      </c>
      <c r="I77" s="54">
        <f>G77*101.9/100</f>
        <v>32.48521050000001</v>
      </c>
      <c r="J77" s="54">
        <f>H77*102.1/100</f>
        <v>33.367811499999995</v>
      </c>
      <c r="K77" s="54">
        <f>I77*102/100</f>
        <v>33.134914710000004</v>
      </c>
      <c r="L77" s="54">
        <f>J77*102.2/100</f>
        <v>34.101903353</v>
      </c>
    </row>
    <row r="78" spans="1:12" ht="15">
      <c r="A78" s="6" t="s">
        <v>314</v>
      </c>
      <c r="B78" s="15" t="s">
        <v>281</v>
      </c>
      <c r="C78" s="16" t="s">
        <v>212</v>
      </c>
      <c r="D78" s="18">
        <v>463.8</v>
      </c>
      <c r="E78" s="18">
        <v>555.4</v>
      </c>
      <c r="F78" s="19">
        <v>655.5</v>
      </c>
      <c r="G78" s="54">
        <f>F78*79.5/100</f>
        <v>521.1225</v>
      </c>
      <c r="H78" s="54">
        <f>F78*81.5/100</f>
        <v>534.2325</v>
      </c>
      <c r="I78" s="54">
        <f>G78*101.9/100</f>
        <v>531.0238274999999</v>
      </c>
      <c r="J78" s="54">
        <f>H78*102.1/100</f>
        <v>545.4513824999999</v>
      </c>
      <c r="K78" s="54">
        <f>I78*102/100</f>
        <v>541.64430405</v>
      </c>
      <c r="L78" s="54">
        <f>J78*102.2/100</f>
        <v>557.4513129149999</v>
      </c>
    </row>
    <row r="79" spans="1:12" ht="15">
      <c r="A79" s="6" t="s">
        <v>315</v>
      </c>
      <c r="B79" s="15" t="s">
        <v>282</v>
      </c>
      <c r="C79" s="16" t="s">
        <v>212</v>
      </c>
      <c r="D79" s="18">
        <v>211.01</v>
      </c>
      <c r="E79" s="18">
        <v>212.1</v>
      </c>
      <c r="F79" s="19">
        <v>315.2</v>
      </c>
      <c r="G79" s="54">
        <f>F79*79.5/100</f>
        <v>250.58399999999997</v>
      </c>
      <c r="H79" s="54">
        <f>F79*81.5/100</f>
        <v>256.888</v>
      </c>
      <c r="I79" s="54">
        <f>G79*101.9/100</f>
        <v>255.34509599999998</v>
      </c>
      <c r="J79" s="54">
        <f>H79*102.1/100</f>
        <v>262.282648</v>
      </c>
      <c r="K79" s="54">
        <f>I79*102/100</f>
        <v>260.45199792</v>
      </c>
      <c r="L79" s="54">
        <f>J79*102.2/100</f>
        <v>268.052866256</v>
      </c>
    </row>
    <row r="80" spans="1:12" ht="15">
      <c r="A80" s="6" t="s">
        <v>316</v>
      </c>
      <c r="B80" s="15" t="s">
        <v>283</v>
      </c>
      <c r="C80" s="16" t="s">
        <v>212</v>
      </c>
      <c r="D80" s="18">
        <v>56.2</v>
      </c>
      <c r="E80" s="18">
        <v>54.68</v>
      </c>
      <c r="F80" s="19">
        <v>64.99</v>
      </c>
      <c r="G80" s="54">
        <f>F80*79.5/100</f>
        <v>51.667049999999996</v>
      </c>
      <c r="H80" s="54">
        <f>F80*81.5/100</f>
        <v>52.966849999999994</v>
      </c>
      <c r="I80" s="54">
        <f>G80*101.9/100</f>
        <v>52.648723950000004</v>
      </c>
      <c r="J80" s="54">
        <f>H80*102.1/100</f>
        <v>54.07915384999999</v>
      </c>
      <c r="K80" s="54">
        <f>I80*102/100</f>
        <v>53.701698429000004</v>
      </c>
      <c r="L80" s="54">
        <f>J80*102.2/100</f>
        <v>55.2688952347</v>
      </c>
    </row>
    <row r="81" spans="1:12" ht="15">
      <c r="A81" s="6" t="s">
        <v>317</v>
      </c>
      <c r="B81" s="15" t="s">
        <v>284</v>
      </c>
      <c r="C81" s="16" t="s">
        <v>212</v>
      </c>
      <c r="D81" s="18">
        <v>25.55</v>
      </c>
      <c r="E81" s="18">
        <v>28.3</v>
      </c>
      <c r="F81" s="19">
        <v>30.58</v>
      </c>
      <c r="G81" s="54">
        <f>F81*79.5/100</f>
        <v>24.311099999999996</v>
      </c>
      <c r="H81" s="54">
        <f>F81*81.5/100</f>
        <v>24.9227</v>
      </c>
      <c r="I81" s="54">
        <f>G81*101.9/100</f>
        <v>24.7730109</v>
      </c>
      <c r="J81" s="54">
        <f>H81*102.1/100</f>
        <v>25.4460767</v>
      </c>
      <c r="K81" s="54">
        <f>I81*102/100</f>
        <v>25.268471117999997</v>
      </c>
      <c r="L81" s="54">
        <f>J81*102.2/100</f>
        <v>26.0058903874</v>
      </c>
    </row>
    <row r="82" spans="1:12" s="28" customFormat="1" ht="60">
      <c r="A82" s="10" t="s">
        <v>92</v>
      </c>
      <c r="B82" s="3" t="s">
        <v>152</v>
      </c>
      <c r="C82" s="2" t="s">
        <v>159</v>
      </c>
      <c r="D82" s="3">
        <v>110.9</v>
      </c>
      <c r="E82" s="3">
        <v>102.1</v>
      </c>
      <c r="F82" s="53">
        <v>137.5</v>
      </c>
      <c r="G82" s="53">
        <v>79.5</v>
      </c>
      <c r="H82" s="53">
        <v>81.5</v>
      </c>
      <c r="I82" s="53">
        <v>101.9</v>
      </c>
      <c r="J82" s="53">
        <v>102.1</v>
      </c>
      <c r="K82" s="53">
        <v>102</v>
      </c>
      <c r="L82" s="53">
        <v>102.2</v>
      </c>
    </row>
    <row r="83" spans="1:12" s="28" customFormat="1" ht="15">
      <c r="A83" s="10" t="s">
        <v>93</v>
      </c>
      <c r="B83" s="3" t="s">
        <v>153</v>
      </c>
      <c r="C83" s="2" t="s">
        <v>212</v>
      </c>
      <c r="D83" s="3">
        <v>1397.32</v>
      </c>
      <c r="E83" s="3">
        <v>1573.69</v>
      </c>
      <c r="F83" s="53">
        <v>2415.46</v>
      </c>
      <c r="G83" s="53">
        <v>1939.04</v>
      </c>
      <c r="H83" s="53">
        <v>1968.43</v>
      </c>
      <c r="I83" s="53">
        <v>2054.72</v>
      </c>
      <c r="J83" s="53">
        <v>2088.37</v>
      </c>
      <c r="K83" s="53">
        <v>2183.71</v>
      </c>
      <c r="L83" s="53">
        <v>2225.12</v>
      </c>
    </row>
    <row r="84" spans="1:12" s="28" customFormat="1" ht="60">
      <c r="A84" s="10" t="s">
        <v>94</v>
      </c>
      <c r="B84" s="3" t="s">
        <v>154</v>
      </c>
      <c r="C84" s="2" t="s">
        <v>159</v>
      </c>
      <c r="D84" s="3">
        <v>115.4</v>
      </c>
      <c r="E84" s="3">
        <v>102.7</v>
      </c>
      <c r="F84" s="53">
        <v>142</v>
      </c>
      <c r="G84" s="53">
        <v>77.3</v>
      </c>
      <c r="H84" s="53">
        <v>78.9</v>
      </c>
      <c r="I84" s="53">
        <v>101.9</v>
      </c>
      <c r="J84" s="53">
        <v>102.1</v>
      </c>
      <c r="K84" s="53">
        <v>102</v>
      </c>
      <c r="L84" s="53">
        <v>102.2</v>
      </c>
    </row>
    <row r="85" spans="1:12" s="28" customFormat="1" ht="15">
      <c r="A85" s="10" t="s">
        <v>95</v>
      </c>
      <c r="B85" s="3" t="s">
        <v>155</v>
      </c>
      <c r="C85" s="2" t="s">
        <v>212</v>
      </c>
      <c r="D85" s="3">
        <v>210</v>
      </c>
      <c r="E85" s="3">
        <v>222.47</v>
      </c>
      <c r="F85" s="53">
        <v>251.09</v>
      </c>
      <c r="G85" s="53">
        <v>267.95</v>
      </c>
      <c r="H85" s="53">
        <v>268.43</v>
      </c>
      <c r="I85" s="53">
        <v>285.73</v>
      </c>
      <c r="J85" s="53">
        <v>287.27</v>
      </c>
      <c r="K85" s="53">
        <v>305.07</v>
      </c>
      <c r="L85" s="53">
        <v>305.59</v>
      </c>
    </row>
    <row r="86" spans="1:12" s="28" customFormat="1" ht="60">
      <c r="A86" s="10" t="s">
        <v>96</v>
      </c>
      <c r="B86" s="3" t="s">
        <v>156</v>
      </c>
      <c r="C86" s="2" t="s">
        <v>159</v>
      </c>
      <c r="D86" s="3">
        <v>97.5</v>
      </c>
      <c r="E86" s="3">
        <v>96.6</v>
      </c>
      <c r="F86" s="53">
        <v>100.3</v>
      </c>
      <c r="G86" s="53">
        <v>101.6</v>
      </c>
      <c r="H86" s="53">
        <v>101.6</v>
      </c>
      <c r="I86" s="53">
        <v>101.7</v>
      </c>
      <c r="J86" s="53">
        <v>102</v>
      </c>
      <c r="K86" s="53">
        <v>101.7</v>
      </c>
      <c r="L86" s="54">
        <v>102.2</v>
      </c>
    </row>
    <row r="87" spans="1:12" s="28" customFormat="1" ht="16.5">
      <c r="A87" s="6" t="s">
        <v>318</v>
      </c>
      <c r="B87" s="40" t="s">
        <v>9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s="28" customFormat="1" ht="45">
      <c r="A88" s="6" t="s">
        <v>98</v>
      </c>
      <c r="B88" s="3" t="s">
        <v>10</v>
      </c>
      <c r="C88" s="3" t="s">
        <v>97</v>
      </c>
      <c r="D88" s="13">
        <v>48.08</v>
      </c>
      <c r="E88" s="13">
        <v>15.01</v>
      </c>
      <c r="F88" s="52">
        <f>F91*18.968</f>
        <v>7.757911999999999</v>
      </c>
      <c r="G88" s="52">
        <f aca="true" t="shared" si="12" ref="G88:L88">G91*18.968</f>
        <v>8.091502215999999</v>
      </c>
      <c r="H88" s="52">
        <f t="shared" si="12"/>
        <v>8.083744304</v>
      </c>
      <c r="I88" s="52">
        <f>I91*18.968</f>
        <v>8.431345309072</v>
      </c>
      <c r="J88" s="52">
        <f t="shared" si="12"/>
        <v>8.439429053376</v>
      </c>
      <c r="K88" s="52">
        <f t="shared" si="12"/>
        <v>8.785461812053024</v>
      </c>
      <c r="L88" s="52">
        <f t="shared" si="12"/>
        <v>8.81920336077792</v>
      </c>
    </row>
    <row r="89" spans="1:12" s="28" customFormat="1" ht="60">
      <c r="A89" s="6" t="s">
        <v>99</v>
      </c>
      <c r="B89" s="3" t="s">
        <v>291</v>
      </c>
      <c r="C89" s="2" t="s">
        <v>159</v>
      </c>
      <c r="D89" s="3">
        <v>116.9</v>
      </c>
      <c r="E89" s="34">
        <f>E91/D91*100</f>
        <v>108.13186813186813</v>
      </c>
      <c r="F89" s="3">
        <f>F88/E88*100</f>
        <v>51.6849566955363</v>
      </c>
      <c r="G89" s="3">
        <f>G88/F88*100</f>
        <v>104.3</v>
      </c>
      <c r="H89" s="3">
        <f>H88/F88*100</f>
        <v>104.2</v>
      </c>
      <c r="I89" s="3">
        <f>I88/G88*100</f>
        <v>104.20000000000003</v>
      </c>
      <c r="J89" s="3">
        <f>J88/H88*100</f>
        <v>104.4</v>
      </c>
      <c r="K89" s="3">
        <f>K88/I88*100</f>
        <v>104.19999999999999</v>
      </c>
      <c r="L89" s="3">
        <f>L88/J88*100</f>
        <v>104.5</v>
      </c>
    </row>
    <row r="90" spans="1:12" s="28" customFormat="1" ht="30">
      <c r="A90" s="6" t="s">
        <v>100</v>
      </c>
      <c r="B90" s="3" t="s">
        <v>11</v>
      </c>
      <c r="C90" s="2" t="s">
        <v>12</v>
      </c>
      <c r="D90" s="3">
        <v>106.3</v>
      </c>
      <c r="E90" s="13">
        <v>103.8</v>
      </c>
      <c r="F90" s="3">
        <v>103.6</v>
      </c>
      <c r="G90" s="3">
        <v>104.3</v>
      </c>
      <c r="H90" s="3">
        <v>104.2</v>
      </c>
      <c r="I90" s="3">
        <v>104.2</v>
      </c>
      <c r="J90" s="3">
        <v>104.4</v>
      </c>
      <c r="K90" s="3">
        <v>104.2</v>
      </c>
      <c r="L90" s="3">
        <v>104.5</v>
      </c>
    </row>
    <row r="91" spans="1:12" ht="30">
      <c r="A91" s="6" t="s">
        <v>101</v>
      </c>
      <c r="B91" s="3" t="s">
        <v>160</v>
      </c>
      <c r="C91" s="2" t="s">
        <v>13</v>
      </c>
      <c r="D91" s="3">
        <v>0.455</v>
      </c>
      <c r="E91" s="13">
        <v>0.492</v>
      </c>
      <c r="F91" s="3">
        <v>0.409</v>
      </c>
      <c r="G91" s="31">
        <f>F91*G90/100</f>
        <v>0.42658699999999994</v>
      </c>
      <c r="H91" s="31">
        <f>F91*H90/100</f>
        <v>0.42617799999999995</v>
      </c>
      <c r="I91" s="31">
        <f>G91*I90/100</f>
        <v>0.44450365399999997</v>
      </c>
      <c r="J91" s="31">
        <f>J90*H91/100</f>
        <v>0.44492983199999997</v>
      </c>
      <c r="K91" s="31">
        <f>I91*K90/100</f>
        <v>0.463172807468</v>
      </c>
      <c r="L91" s="31">
        <f>J91*L90/100</f>
        <v>0.46495167443999996</v>
      </c>
    </row>
    <row r="92" spans="1:12" ht="16.5">
      <c r="A92" s="6" t="s">
        <v>319</v>
      </c>
      <c r="B92" s="12" t="s">
        <v>14</v>
      </c>
      <c r="C92" s="4"/>
      <c r="D92" s="4"/>
      <c r="E92" s="4"/>
      <c r="F92" s="4"/>
      <c r="G92" s="51"/>
      <c r="H92" s="51"/>
      <c r="I92" s="51"/>
      <c r="J92" s="51"/>
      <c r="K92" s="51"/>
      <c r="L92" s="51"/>
    </row>
    <row r="93" spans="1:12" s="28" customFormat="1" ht="30">
      <c r="A93" s="6" t="s">
        <v>102</v>
      </c>
      <c r="B93" s="3" t="s">
        <v>15</v>
      </c>
      <c r="C93" s="3" t="s">
        <v>16</v>
      </c>
      <c r="D93" s="3">
        <v>103.3</v>
      </c>
      <c r="E93" s="13">
        <v>106.34</v>
      </c>
      <c r="F93" s="3">
        <v>106.49</v>
      </c>
      <c r="G93" s="32">
        <v>104</v>
      </c>
      <c r="H93" s="32">
        <v>104</v>
      </c>
      <c r="I93" s="32">
        <v>104</v>
      </c>
      <c r="J93" s="32">
        <v>104</v>
      </c>
      <c r="K93" s="32">
        <v>104</v>
      </c>
      <c r="L93" s="32">
        <v>104</v>
      </c>
    </row>
    <row r="94" spans="1:12" ht="30">
      <c r="A94" s="6" t="s">
        <v>103</v>
      </c>
      <c r="B94" s="3" t="s">
        <v>17</v>
      </c>
      <c r="C94" s="2" t="s">
        <v>18</v>
      </c>
      <c r="D94" s="17">
        <v>104.7</v>
      </c>
      <c r="E94" s="17">
        <v>103.55</v>
      </c>
      <c r="F94" s="17">
        <f>F95/E95*100</f>
        <v>106.4</v>
      </c>
      <c r="G94" s="17">
        <f>G95/F95*100</f>
        <v>104.1</v>
      </c>
      <c r="H94" s="17">
        <f>H95/F95*100</f>
        <v>104.3</v>
      </c>
      <c r="I94" s="17">
        <f>I95/G95*100</f>
        <v>104.2</v>
      </c>
      <c r="J94" s="17">
        <f>J95/H95*100</f>
        <v>103.90000000000002</v>
      </c>
      <c r="K94" s="17">
        <f>K95/I95*100</f>
        <v>104.1</v>
      </c>
      <c r="L94" s="17">
        <f>L95/J95*100</f>
        <v>104</v>
      </c>
    </row>
    <row r="95" spans="1:12" ht="15">
      <c r="A95" s="6" t="s">
        <v>104</v>
      </c>
      <c r="B95" s="3" t="s">
        <v>162</v>
      </c>
      <c r="C95" s="2" t="s">
        <v>292</v>
      </c>
      <c r="D95" s="17">
        <v>397.9</v>
      </c>
      <c r="E95" s="17">
        <v>234.9</v>
      </c>
      <c r="F95" s="37">
        <f>E95*F104/100</f>
        <v>249.9336</v>
      </c>
      <c r="G95" s="37">
        <f>F95*G104/100</f>
        <v>260.1808776</v>
      </c>
      <c r="H95" s="37">
        <f>F95*H104/100</f>
        <v>260.6807448</v>
      </c>
      <c r="I95" s="37">
        <f>G95*I104/100</f>
        <v>271.10847445919995</v>
      </c>
      <c r="J95" s="37">
        <f>H95*J104/100</f>
        <v>270.84729384720004</v>
      </c>
      <c r="K95" s="37">
        <f>I95*K104/100</f>
        <v>282.22392191202715</v>
      </c>
      <c r="L95" s="37">
        <f>J95*L104/100</f>
        <v>281.68118560108803</v>
      </c>
    </row>
    <row r="96" spans="1:12" ht="15">
      <c r="A96" s="6" t="s">
        <v>320</v>
      </c>
      <c r="B96" s="15" t="s">
        <v>288</v>
      </c>
      <c r="C96" s="16" t="s">
        <v>292</v>
      </c>
      <c r="D96" s="36">
        <f>D95-D97-D98-D99-D100-D101-D102</f>
        <v>393.9999999999999</v>
      </c>
      <c r="E96" s="36">
        <f aca="true" t="shared" si="13" ref="E96:L96">E95-E97-E98-E99-E100-E101-E102</f>
        <v>230.95999999999998</v>
      </c>
      <c r="F96" s="36">
        <f t="shared" si="13"/>
        <v>245.67860000000005</v>
      </c>
      <c r="G96" s="36">
        <f t="shared" si="13"/>
        <v>254.97587759999996</v>
      </c>
      <c r="H96" s="36">
        <f t="shared" si="13"/>
        <v>254.8987448</v>
      </c>
      <c r="I96" s="36">
        <f t="shared" si="13"/>
        <v>264.75547445919995</v>
      </c>
      <c r="J96" s="36">
        <f t="shared" si="13"/>
        <v>263.9272938472</v>
      </c>
      <c r="K96" s="36">
        <f t="shared" si="13"/>
        <v>274.7439219120272</v>
      </c>
      <c r="L96" s="36">
        <f t="shared" si="13"/>
        <v>273.6141856010881</v>
      </c>
    </row>
    <row r="97" spans="1:12" ht="15">
      <c r="A97" s="6" t="s">
        <v>321</v>
      </c>
      <c r="B97" s="15" t="s">
        <v>279</v>
      </c>
      <c r="C97" s="16" t="s">
        <v>292</v>
      </c>
      <c r="D97" s="17">
        <v>2.1</v>
      </c>
      <c r="E97" s="17">
        <v>2</v>
      </c>
      <c r="F97" s="17">
        <v>2.2</v>
      </c>
      <c r="G97" s="17">
        <v>3</v>
      </c>
      <c r="H97" s="17">
        <v>3.5</v>
      </c>
      <c r="I97" s="17">
        <v>4</v>
      </c>
      <c r="J97" s="17">
        <v>4.5</v>
      </c>
      <c r="K97" s="17">
        <v>5</v>
      </c>
      <c r="L97" s="17">
        <v>5.5</v>
      </c>
    </row>
    <row r="98" spans="1:12" ht="15">
      <c r="A98" s="6" t="s">
        <v>322</v>
      </c>
      <c r="B98" s="15" t="s">
        <v>280</v>
      </c>
      <c r="C98" s="16" t="s">
        <v>292</v>
      </c>
      <c r="D98" s="17">
        <v>0.11</v>
      </c>
      <c r="E98" s="17">
        <v>0.09</v>
      </c>
      <c r="F98" s="17">
        <v>0.09</v>
      </c>
      <c r="G98" s="17">
        <v>0.11</v>
      </c>
      <c r="H98" s="17">
        <v>0.12</v>
      </c>
      <c r="I98" s="17">
        <v>0.125</v>
      </c>
      <c r="J98" s="17">
        <v>0.13</v>
      </c>
      <c r="K98" s="17">
        <v>0.135</v>
      </c>
      <c r="L98" s="17">
        <v>0.14</v>
      </c>
    </row>
    <row r="99" spans="1:12" ht="15">
      <c r="A99" s="6" t="s">
        <v>323</v>
      </c>
      <c r="B99" s="15" t="s">
        <v>281</v>
      </c>
      <c r="C99" s="16" t="s">
        <v>292</v>
      </c>
      <c r="D99" s="17">
        <v>1.3</v>
      </c>
      <c r="E99" s="17">
        <v>1.5</v>
      </c>
      <c r="F99" s="17">
        <v>1.6</v>
      </c>
      <c r="G99" s="17">
        <v>1.7</v>
      </c>
      <c r="H99" s="17">
        <v>1.75</v>
      </c>
      <c r="I99" s="17">
        <v>1.8</v>
      </c>
      <c r="J99" s="17">
        <v>1.85</v>
      </c>
      <c r="K99" s="17">
        <v>1.9</v>
      </c>
      <c r="L99" s="17">
        <v>1.95</v>
      </c>
    </row>
    <row r="100" spans="1:12" ht="15">
      <c r="A100" s="6" t="s">
        <v>325</v>
      </c>
      <c r="B100" s="15" t="s">
        <v>282</v>
      </c>
      <c r="C100" s="16" t="s">
        <v>292</v>
      </c>
      <c r="D100" s="17">
        <v>0.12</v>
      </c>
      <c r="E100" s="17">
        <v>0.11</v>
      </c>
      <c r="F100" s="17">
        <v>0.123</v>
      </c>
      <c r="G100" s="17">
        <v>0.125</v>
      </c>
      <c r="H100" s="17">
        <v>0.127</v>
      </c>
      <c r="I100" s="17">
        <v>0.138</v>
      </c>
      <c r="J100" s="17">
        <v>0.14</v>
      </c>
      <c r="K100" s="17">
        <v>0.135</v>
      </c>
      <c r="L100" s="17">
        <v>0.157</v>
      </c>
    </row>
    <row r="101" spans="1:12" ht="15">
      <c r="A101" s="6" t="s">
        <v>324</v>
      </c>
      <c r="B101" s="15" t="s">
        <v>283</v>
      </c>
      <c r="C101" s="16" t="s">
        <v>292</v>
      </c>
      <c r="D101" s="17">
        <v>0.16</v>
      </c>
      <c r="E101" s="17">
        <v>0.15</v>
      </c>
      <c r="F101" s="17">
        <v>0.152</v>
      </c>
      <c r="G101" s="17">
        <v>0.16</v>
      </c>
      <c r="H101" s="17">
        <v>0.165</v>
      </c>
      <c r="I101" s="17">
        <v>0.165</v>
      </c>
      <c r="J101" s="17">
        <v>0.17</v>
      </c>
      <c r="K101" s="17">
        <v>0.175</v>
      </c>
      <c r="L101" s="17">
        <v>0.18</v>
      </c>
    </row>
    <row r="102" spans="1:12" ht="15">
      <c r="A102" s="6" t="s">
        <v>326</v>
      </c>
      <c r="B102" s="15" t="s">
        <v>284</v>
      </c>
      <c r="C102" s="16" t="s">
        <v>292</v>
      </c>
      <c r="D102" s="17">
        <v>0.11</v>
      </c>
      <c r="E102" s="17">
        <v>0.09</v>
      </c>
      <c r="F102" s="17">
        <v>0.09</v>
      </c>
      <c r="G102" s="17">
        <v>0.11</v>
      </c>
      <c r="H102" s="17">
        <v>0.12</v>
      </c>
      <c r="I102" s="17">
        <v>0.125</v>
      </c>
      <c r="J102" s="17">
        <v>0.13</v>
      </c>
      <c r="K102" s="17">
        <v>0.135</v>
      </c>
      <c r="L102" s="17">
        <v>0.14</v>
      </c>
    </row>
    <row r="103" spans="1:12" ht="60">
      <c r="A103" s="6" t="s">
        <v>105</v>
      </c>
      <c r="B103" s="3" t="s">
        <v>20</v>
      </c>
      <c r="C103" s="2" t="s">
        <v>159</v>
      </c>
      <c r="D103" s="17">
        <v>101.3</v>
      </c>
      <c r="E103" s="17">
        <v>97.9</v>
      </c>
      <c r="F103" s="36">
        <f>F95/E95*100</f>
        <v>106.4</v>
      </c>
      <c r="G103" s="36">
        <f>G95/F95*100</f>
        <v>104.1</v>
      </c>
      <c r="H103" s="36">
        <f>H95/G95*100</f>
        <v>100.19212295869357</v>
      </c>
      <c r="I103" s="36">
        <f>I95/H95*100</f>
        <v>104.00019175455415</v>
      </c>
      <c r="J103" s="36">
        <f>J95/H95*100</f>
        <v>103.90000000000002</v>
      </c>
      <c r="K103" s="36">
        <f>K95/J95*100</f>
        <v>104.20038461644934</v>
      </c>
      <c r="L103" s="36">
        <f>L95/J95*100</f>
        <v>104</v>
      </c>
    </row>
    <row r="104" spans="1:12" s="28" customFormat="1" ht="30">
      <c r="A104" s="6" t="s">
        <v>106</v>
      </c>
      <c r="B104" s="3" t="s">
        <v>163</v>
      </c>
      <c r="C104" s="2" t="s">
        <v>12</v>
      </c>
      <c r="D104" s="3">
        <v>104.71</v>
      </c>
      <c r="E104" s="13">
        <v>104.15</v>
      </c>
      <c r="F104" s="3">
        <v>106.4</v>
      </c>
      <c r="G104" s="3">
        <v>104.1</v>
      </c>
      <c r="H104" s="3">
        <v>104.3</v>
      </c>
      <c r="I104" s="3">
        <v>104.2</v>
      </c>
      <c r="J104" s="3">
        <v>103.9</v>
      </c>
      <c r="K104" s="3">
        <v>104.1</v>
      </c>
      <c r="L104" s="3">
        <v>104</v>
      </c>
    </row>
    <row r="105" spans="1:12" s="28" customFormat="1" ht="15">
      <c r="A105" s="6" t="s">
        <v>107</v>
      </c>
      <c r="B105" s="3" t="s">
        <v>164</v>
      </c>
      <c r="C105" s="2" t="s">
        <v>19</v>
      </c>
      <c r="D105" s="3">
        <v>28.8</v>
      </c>
      <c r="E105" s="13">
        <v>29.78</v>
      </c>
      <c r="F105" s="31">
        <f>E105*F107/100</f>
        <v>31.805039999999998</v>
      </c>
      <c r="G105" s="31">
        <f>F105*G107/100</f>
        <v>33.14085168</v>
      </c>
      <c r="H105" s="45">
        <f>F105*H107/100</f>
        <v>33.45890208</v>
      </c>
      <c r="I105" s="31">
        <f>G105*I107/100</f>
        <v>34.068795527039995</v>
      </c>
      <c r="J105" s="45">
        <f>H105*J107/100</f>
        <v>34.66342255488</v>
      </c>
      <c r="K105" s="31">
        <f>I105*K107/100</f>
        <v>35.49968493917568</v>
      </c>
      <c r="L105" s="31">
        <f>J105*L107/100</f>
        <v>35.8766423443008</v>
      </c>
    </row>
    <row r="106" spans="1:12" s="28" customFormat="1" ht="60">
      <c r="A106" s="6" t="s">
        <v>108</v>
      </c>
      <c r="B106" s="3" t="s">
        <v>21</v>
      </c>
      <c r="C106" s="2" t="s">
        <v>159</v>
      </c>
      <c r="D106" s="3">
        <v>102.2</v>
      </c>
      <c r="E106" s="13">
        <v>92.9</v>
      </c>
      <c r="F106" s="46">
        <f>F105/E105*100</f>
        <v>106.79999999999998</v>
      </c>
      <c r="G106" s="46">
        <f aca="true" t="shared" si="14" ref="G106:L106">G105/F105*100</f>
        <v>104.2</v>
      </c>
      <c r="H106" s="46">
        <f t="shared" si="14"/>
        <v>100.95969289827255</v>
      </c>
      <c r="I106" s="46">
        <f t="shared" si="14"/>
        <v>101.8228136882129</v>
      </c>
      <c r="J106" s="46">
        <f t="shared" si="14"/>
        <v>101.74537144222799</v>
      </c>
      <c r="K106" s="46">
        <f t="shared" si="14"/>
        <v>102.41252110339562</v>
      </c>
      <c r="L106" s="46">
        <f t="shared" si="14"/>
        <v>101.06186126939151</v>
      </c>
    </row>
    <row r="107" spans="1:12" s="28" customFormat="1" ht="30">
      <c r="A107" s="6" t="s">
        <v>109</v>
      </c>
      <c r="B107" s="3" t="s">
        <v>22</v>
      </c>
      <c r="C107" s="2" t="s">
        <v>18</v>
      </c>
      <c r="D107" s="3">
        <v>102.2</v>
      </c>
      <c r="E107" s="13">
        <v>92.9</v>
      </c>
      <c r="F107" s="3">
        <v>106.8</v>
      </c>
      <c r="G107" s="3">
        <v>104.2</v>
      </c>
      <c r="H107" s="3">
        <v>105.2</v>
      </c>
      <c r="I107" s="3">
        <v>102.8</v>
      </c>
      <c r="J107" s="3">
        <v>103.6</v>
      </c>
      <c r="K107" s="3">
        <v>104.2</v>
      </c>
      <c r="L107" s="3">
        <v>103.5</v>
      </c>
    </row>
    <row r="108" spans="1:12" s="28" customFormat="1" ht="44.25">
      <c r="A108" s="47" t="s">
        <v>327</v>
      </c>
      <c r="B108" s="40" t="s">
        <v>23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s="28" customFormat="1" ht="45">
      <c r="A109" s="44" t="s">
        <v>110</v>
      </c>
      <c r="B109" s="3" t="s">
        <v>24</v>
      </c>
      <c r="C109" s="2" t="s">
        <v>165</v>
      </c>
      <c r="D109" s="3">
        <v>45</v>
      </c>
      <c r="E109" s="13">
        <v>40</v>
      </c>
      <c r="F109" s="3">
        <v>42</v>
      </c>
      <c r="G109" s="3">
        <v>42</v>
      </c>
      <c r="H109" s="3">
        <v>42</v>
      </c>
      <c r="I109" s="3">
        <v>43</v>
      </c>
      <c r="J109" s="3">
        <v>43</v>
      </c>
      <c r="K109" s="3">
        <v>43</v>
      </c>
      <c r="L109" s="3">
        <v>43</v>
      </c>
    </row>
    <row r="110" spans="1:12" s="28" customFormat="1" ht="75">
      <c r="A110" s="44" t="s">
        <v>111</v>
      </c>
      <c r="B110" s="3" t="s">
        <v>25</v>
      </c>
      <c r="C110" s="2" t="s">
        <v>166</v>
      </c>
      <c r="D110" s="3">
        <v>0.7</v>
      </c>
      <c r="E110" s="3">
        <v>0.6</v>
      </c>
      <c r="F110" s="3">
        <v>0.5</v>
      </c>
      <c r="G110" s="3">
        <v>0.54</v>
      </c>
      <c r="H110" s="3">
        <v>0.54</v>
      </c>
      <c r="I110" s="3">
        <v>0.57</v>
      </c>
      <c r="J110" s="3">
        <v>0.57</v>
      </c>
      <c r="K110" s="3">
        <v>0.59</v>
      </c>
      <c r="L110" s="3">
        <v>0.59</v>
      </c>
    </row>
    <row r="111" spans="1:12" s="28" customFormat="1" ht="30">
      <c r="A111" s="44" t="s">
        <v>112</v>
      </c>
      <c r="B111" s="3" t="s">
        <v>209</v>
      </c>
      <c r="C111" s="2" t="s">
        <v>26</v>
      </c>
      <c r="D111" s="3">
        <v>0.058</v>
      </c>
      <c r="E111" s="3">
        <v>0.049</v>
      </c>
      <c r="F111" s="3">
        <v>0.056</v>
      </c>
      <c r="G111" s="31">
        <f>F111*G104/100</f>
        <v>0.058296</v>
      </c>
      <c r="H111" s="31">
        <f>F111*H103/100</f>
        <v>0.0561075888568684</v>
      </c>
      <c r="I111" s="31">
        <f>G111*I104/100</f>
        <v>0.060744432</v>
      </c>
      <c r="J111" s="31">
        <f>H111*J104/100</f>
        <v>0.05829578482228628</v>
      </c>
      <c r="K111" s="31">
        <f>I111*K104/100</f>
        <v>0.063234953712</v>
      </c>
      <c r="L111" s="31">
        <f>J111*L104/100</f>
        <v>0.060627616215177725</v>
      </c>
    </row>
    <row r="112" spans="1:12" s="28" customFormat="1" ht="16.5">
      <c r="A112" s="6" t="s">
        <v>328</v>
      </c>
      <c r="B112" s="40" t="s">
        <v>27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28" customFormat="1" ht="15">
      <c r="A113" s="6" t="s">
        <v>113</v>
      </c>
      <c r="B113" s="3" t="s">
        <v>167</v>
      </c>
      <c r="C113" s="2" t="s">
        <v>19</v>
      </c>
      <c r="D113" s="3">
        <v>177</v>
      </c>
      <c r="E113" s="3">
        <v>186.912</v>
      </c>
      <c r="F113" s="3">
        <f>F114+F115+F116+F117+F118+F119+F120</f>
        <v>116.57</v>
      </c>
      <c r="G113" s="3">
        <f aca="true" t="shared" si="15" ref="G113:L113">G114+G115+G116+G117+G118+G119+G120</f>
        <v>183.20699999999997</v>
      </c>
      <c r="H113" s="3">
        <f t="shared" si="15"/>
        <v>183.227</v>
      </c>
      <c r="I113" s="3">
        <f t="shared" si="15"/>
        <v>33.05</v>
      </c>
      <c r="J113" s="3">
        <f t="shared" si="15"/>
        <v>43.311</v>
      </c>
      <c r="K113" s="3">
        <f t="shared" si="15"/>
        <v>141.95199999999997</v>
      </c>
      <c r="L113" s="3">
        <f t="shared" si="15"/>
        <v>156.05499999999995</v>
      </c>
    </row>
    <row r="114" spans="1:12" s="28" customFormat="1" ht="15">
      <c r="A114" s="6" t="s">
        <v>329</v>
      </c>
      <c r="B114" s="15" t="s">
        <v>288</v>
      </c>
      <c r="C114" s="16" t="s">
        <v>19</v>
      </c>
      <c r="D114" s="3">
        <v>148.061</v>
      </c>
      <c r="E114" s="13">
        <v>50.158</v>
      </c>
      <c r="F114" s="48">
        <v>115.02</v>
      </c>
      <c r="G114" s="3">
        <v>123.354</v>
      </c>
      <c r="H114" s="13">
        <v>123.354</v>
      </c>
      <c r="I114" s="3">
        <v>2.5</v>
      </c>
      <c r="J114" s="3">
        <v>12.561</v>
      </c>
      <c r="K114" s="3">
        <v>0</v>
      </c>
      <c r="L114" s="3">
        <v>14.003</v>
      </c>
    </row>
    <row r="115" spans="1:12" s="28" customFormat="1" ht="15">
      <c r="A115" s="49" t="s">
        <v>330</v>
      </c>
      <c r="B115" s="15" t="s">
        <v>279</v>
      </c>
      <c r="C115" s="16" t="s">
        <v>19</v>
      </c>
      <c r="D115" s="3">
        <v>0.925</v>
      </c>
      <c r="E115" s="13">
        <v>4.393</v>
      </c>
      <c r="F115" s="3">
        <v>0</v>
      </c>
      <c r="G115" s="3">
        <v>0.33</v>
      </c>
      <c r="H115" s="3">
        <v>0.33</v>
      </c>
      <c r="I115" s="3">
        <v>0.1</v>
      </c>
      <c r="J115" s="3">
        <v>0.1</v>
      </c>
      <c r="K115" s="32">
        <v>129.452</v>
      </c>
      <c r="L115" s="32">
        <v>129.452</v>
      </c>
    </row>
    <row r="116" spans="1:12" s="28" customFormat="1" ht="17.25" customHeight="1">
      <c r="A116" s="49" t="s">
        <v>331</v>
      </c>
      <c r="B116" s="15" t="s">
        <v>280</v>
      </c>
      <c r="C116" s="16" t="s">
        <v>19</v>
      </c>
      <c r="D116" s="3">
        <v>16.1</v>
      </c>
      <c r="E116" s="13">
        <v>16.1</v>
      </c>
      <c r="F116" s="3">
        <v>0</v>
      </c>
      <c r="G116" s="3">
        <v>0.02</v>
      </c>
      <c r="H116" s="3">
        <v>0.04</v>
      </c>
      <c r="I116" s="32">
        <v>3</v>
      </c>
      <c r="J116" s="32">
        <v>3</v>
      </c>
      <c r="K116" s="3">
        <v>0.1</v>
      </c>
      <c r="L116" s="3">
        <v>0.1</v>
      </c>
    </row>
    <row r="117" spans="1:12" s="28" customFormat="1" ht="15">
      <c r="A117" s="49" t="s">
        <v>332</v>
      </c>
      <c r="B117" s="15" t="s">
        <v>281</v>
      </c>
      <c r="C117" s="16" t="s">
        <v>19</v>
      </c>
      <c r="D117" s="3">
        <v>18.24</v>
      </c>
      <c r="E117" s="13">
        <v>1.799</v>
      </c>
      <c r="F117" s="3">
        <v>0</v>
      </c>
      <c r="G117" s="3">
        <v>17.167</v>
      </c>
      <c r="H117" s="3">
        <v>17.167</v>
      </c>
      <c r="I117" s="3">
        <v>0.2</v>
      </c>
      <c r="J117" s="3">
        <v>0.4</v>
      </c>
      <c r="K117" s="3">
        <v>0.6</v>
      </c>
      <c r="L117" s="3">
        <v>0.7</v>
      </c>
    </row>
    <row r="118" spans="1:12" s="28" customFormat="1" ht="15">
      <c r="A118" s="49" t="s">
        <v>333</v>
      </c>
      <c r="B118" s="15" t="s">
        <v>282</v>
      </c>
      <c r="C118" s="16" t="s">
        <v>19</v>
      </c>
      <c r="D118" s="3">
        <v>7.851</v>
      </c>
      <c r="E118" s="13">
        <v>2.358</v>
      </c>
      <c r="F118" s="3">
        <v>0</v>
      </c>
      <c r="G118" s="3">
        <v>42.136</v>
      </c>
      <c r="H118" s="3">
        <v>42.136</v>
      </c>
      <c r="I118" s="32">
        <v>27</v>
      </c>
      <c r="J118" s="32">
        <v>27</v>
      </c>
      <c r="K118" s="3">
        <v>0.4</v>
      </c>
      <c r="L118" s="3">
        <v>0.4</v>
      </c>
    </row>
    <row r="119" spans="1:12" s="28" customFormat="1" ht="15">
      <c r="A119" s="49" t="s">
        <v>334</v>
      </c>
      <c r="B119" s="15" t="s">
        <v>283</v>
      </c>
      <c r="C119" s="16" t="s">
        <v>19</v>
      </c>
      <c r="D119" s="3">
        <v>0</v>
      </c>
      <c r="E119" s="13">
        <v>0</v>
      </c>
      <c r="F119" s="3">
        <v>1.5</v>
      </c>
      <c r="G119" s="50">
        <v>0.1</v>
      </c>
      <c r="H119" s="50">
        <v>0.1</v>
      </c>
      <c r="I119" s="50">
        <v>0.15</v>
      </c>
      <c r="J119" s="50">
        <v>0.15</v>
      </c>
      <c r="K119" s="50">
        <v>0.2</v>
      </c>
      <c r="L119" s="50">
        <v>0.2</v>
      </c>
    </row>
    <row r="120" spans="1:12" s="28" customFormat="1" ht="15">
      <c r="A120" s="49" t="s">
        <v>335</v>
      </c>
      <c r="B120" s="15" t="s">
        <v>284</v>
      </c>
      <c r="C120" s="16" t="s">
        <v>19</v>
      </c>
      <c r="D120" s="3">
        <v>0.039</v>
      </c>
      <c r="E120" s="13">
        <v>0.072</v>
      </c>
      <c r="F120" s="3">
        <v>0.05</v>
      </c>
      <c r="G120" s="3">
        <v>0.1</v>
      </c>
      <c r="H120" s="3">
        <v>0.1</v>
      </c>
      <c r="I120" s="3">
        <v>0.1</v>
      </c>
      <c r="J120" s="3">
        <v>0.1</v>
      </c>
      <c r="K120" s="32">
        <v>11.2</v>
      </c>
      <c r="L120" s="32">
        <v>11.2</v>
      </c>
    </row>
    <row r="121" spans="1:12" s="28" customFormat="1" ht="60">
      <c r="A121" s="6" t="s">
        <v>114</v>
      </c>
      <c r="B121" s="3" t="s">
        <v>168</v>
      </c>
      <c r="C121" s="2" t="s">
        <v>159</v>
      </c>
      <c r="D121" s="3">
        <v>127.2</v>
      </c>
      <c r="E121" s="13">
        <v>125.6</v>
      </c>
      <c r="F121" s="3">
        <v>105.3</v>
      </c>
      <c r="G121" s="3">
        <v>105.3</v>
      </c>
      <c r="H121" s="3">
        <v>105.5</v>
      </c>
      <c r="I121" s="3">
        <v>105.5</v>
      </c>
      <c r="J121" s="3">
        <v>105.5</v>
      </c>
      <c r="K121" s="3">
        <v>105.6</v>
      </c>
      <c r="L121" s="3">
        <v>105.6</v>
      </c>
    </row>
    <row r="122" spans="1:12" ht="29.25">
      <c r="A122" s="21" t="s">
        <v>336</v>
      </c>
      <c r="B122" s="22" t="s">
        <v>115</v>
      </c>
      <c r="C122" s="2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45">
      <c r="A123" s="10" t="s">
        <v>241</v>
      </c>
      <c r="B123" s="23" t="s">
        <v>144</v>
      </c>
      <c r="C123" s="8" t="s">
        <v>151</v>
      </c>
      <c r="D123" s="3">
        <v>354.6</v>
      </c>
      <c r="E123" s="3">
        <v>426.5</v>
      </c>
      <c r="F123" s="3">
        <v>388.3</v>
      </c>
      <c r="G123" s="3">
        <v>373.9</v>
      </c>
      <c r="H123" s="3">
        <v>400.8</v>
      </c>
      <c r="I123" s="3">
        <v>397.3</v>
      </c>
      <c r="J123" s="3">
        <v>428.9</v>
      </c>
      <c r="K123" s="3">
        <v>378.7</v>
      </c>
      <c r="L123" s="3">
        <v>458.5</v>
      </c>
    </row>
    <row r="124" spans="1:12" ht="30">
      <c r="A124" s="10" t="s">
        <v>242</v>
      </c>
      <c r="B124" s="7" t="s">
        <v>208</v>
      </c>
      <c r="C124" s="8" t="s">
        <v>151</v>
      </c>
      <c r="D124" s="9">
        <v>155.5</v>
      </c>
      <c r="E124" s="3">
        <v>150.7</v>
      </c>
      <c r="F124" s="3">
        <v>169.6</v>
      </c>
      <c r="G124" s="3">
        <v>179.4</v>
      </c>
      <c r="H124" s="3">
        <v>192.3</v>
      </c>
      <c r="I124" s="3">
        <v>185.2</v>
      </c>
      <c r="J124" s="3">
        <v>205.8</v>
      </c>
      <c r="K124" s="3">
        <v>193.6</v>
      </c>
      <c r="L124" s="3">
        <v>220</v>
      </c>
    </row>
    <row r="125" spans="1:12" ht="57.75">
      <c r="A125" s="10" t="s">
        <v>243</v>
      </c>
      <c r="B125" s="24" t="s">
        <v>132</v>
      </c>
      <c r="C125" s="8" t="s">
        <v>151</v>
      </c>
      <c r="D125" s="9">
        <v>95.5</v>
      </c>
      <c r="E125" s="3">
        <v>97.8</v>
      </c>
      <c r="F125" s="3">
        <v>106.2</v>
      </c>
      <c r="G125" s="3">
        <v>115.3</v>
      </c>
      <c r="H125" s="3">
        <v>123.6</v>
      </c>
      <c r="I125" s="3">
        <v>121.2</v>
      </c>
      <c r="J125" s="3">
        <v>132.3</v>
      </c>
      <c r="K125" s="3">
        <v>127.4</v>
      </c>
      <c r="L125" s="3">
        <v>141.4</v>
      </c>
    </row>
    <row r="126" spans="1:12" ht="15">
      <c r="A126" s="10"/>
      <c r="B126" s="7" t="s">
        <v>157</v>
      </c>
      <c r="C126" s="8" t="s">
        <v>151</v>
      </c>
      <c r="D126" s="9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10" t="s">
        <v>244</v>
      </c>
      <c r="B127" s="7" t="s">
        <v>134</v>
      </c>
      <c r="C127" s="8" t="s">
        <v>151</v>
      </c>
      <c r="D127" s="60"/>
      <c r="E127" s="60"/>
      <c r="F127" s="60"/>
      <c r="G127" s="61"/>
      <c r="H127" s="61"/>
      <c r="I127" s="61"/>
      <c r="J127" s="61"/>
      <c r="K127" s="61"/>
      <c r="L127" s="60"/>
    </row>
    <row r="128" spans="1:12" ht="15">
      <c r="A128" s="10" t="s">
        <v>245</v>
      </c>
      <c r="B128" s="7" t="s">
        <v>135</v>
      </c>
      <c r="C128" s="8" t="s">
        <v>151</v>
      </c>
      <c r="D128" s="9">
        <v>57.7</v>
      </c>
      <c r="E128" s="3">
        <v>60.2</v>
      </c>
      <c r="F128" s="3">
        <v>64.8</v>
      </c>
      <c r="G128" s="3">
        <v>74.9</v>
      </c>
      <c r="H128" s="3">
        <v>80.3</v>
      </c>
      <c r="I128" s="3">
        <v>80.1</v>
      </c>
      <c r="J128" s="3">
        <v>85.9</v>
      </c>
      <c r="K128" s="3">
        <v>85.6</v>
      </c>
      <c r="L128" s="3">
        <v>91.8</v>
      </c>
    </row>
    <row r="129" spans="1:12" ht="15">
      <c r="A129" s="10" t="s">
        <v>246</v>
      </c>
      <c r="B129" s="7" t="s">
        <v>136</v>
      </c>
      <c r="C129" s="8" t="s">
        <v>151</v>
      </c>
      <c r="D129" s="9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10" t="s">
        <v>247</v>
      </c>
      <c r="B130" s="7" t="s">
        <v>158</v>
      </c>
      <c r="C130" s="8" t="s">
        <v>151</v>
      </c>
      <c r="D130" s="9">
        <v>9</v>
      </c>
      <c r="E130" s="3">
        <v>8.5</v>
      </c>
      <c r="F130" s="3">
        <v>9</v>
      </c>
      <c r="G130" s="3">
        <v>9.8</v>
      </c>
      <c r="H130" s="3">
        <v>10.5</v>
      </c>
      <c r="I130" s="3">
        <v>10.3</v>
      </c>
      <c r="J130" s="3">
        <v>11.2</v>
      </c>
      <c r="K130" s="3">
        <v>10.6</v>
      </c>
      <c r="L130" s="3">
        <v>12</v>
      </c>
    </row>
    <row r="131" spans="1:12" ht="45">
      <c r="A131" s="10" t="s">
        <v>248</v>
      </c>
      <c r="B131" s="7" t="s">
        <v>137</v>
      </c>
      <c r="C131" s="8" t="s">
        <v>151</v>
      </c>
      <c r="D131" s="9">
        <v>4.5</v>
      </c>
      <c r="E131" s="3">
        <v>4.9</v>
      </c>
      <c r="F131" s="3">
        <v>8.4</v>
      </c>
      <c r="G131" s="3">
        <v>8.5</v>
      </c>
      <c r="H131" s="3">
        <v>9.1</v>
      </c>
      <c r="I131" s="3">
        <v>8.5</v>
      </c>
      <c r="J131" s="3">
        <v>9.7</v>
      </c>
      <c r="K131" s="3">
        <v>8.6</v>
      </c>
      <c r="L131" s="3">
        <v>10.4</v>
      </c>
    </row>
    <row r="132" spans="1:12" ht="15">
      <c r="A132" s="10" t="s">
        <v>249</v>
      </c>
      <c r="B132" s="7" t="s">
        <v>138</v>
      </c>
      <c r="C132" s="8" t="s">
        <v>151</v>
      </c>
      <c r="D132" s="9">
        <v>1.6</v>
      </c>
      <c r="E132" s="3">
        <v>1.5</v>
      </c>
      <c r="F132" s="3">
        <v>1.7</v>
      </c>
      <c r="G132" s="3">
        <v>1.7</v>
      </c>
      <c r="H132" s="3">
        <v>1.8</v>
      </c>
      <c r="I132" s="3">
        <v>1.7</v>
      </c>
      <c r="J132" s="3">
        <v>1.9</v>
      </c>
      <c r="K132" s="3">
        <v>1.7</v>
      </c>
      <c r="L132" s="3">
        <v>2.1</v>
      </c>
    </row>
    <row r="133" spans="1:12" ht="15">
      <c r="A133" s="10" t="s">
        <v>250</v>
      </c>
      <c r="B133" s="7" t="s">
        <v>139</v>
      </c>
      <c r="C133" s="8" t="s">
        <v>151</v>
      </c>
      <c r="D133" s="9"/>
      <c r="E133" s="3"/>
      <c r="F133" s="3"/>
      <c r="G133" s="3"/>
      <c r="H133" s="3"/>
      <c r="I133" s="3"/>
      <c r="J133" s="3"/>
      <c r="K133" s="3"/>
      <c r="L133" s="3"/>
    </row>
    <row r="134" spans="1:3" ht="15">
      <c r="A134" s="10" t="s">
        <v>251</v>
      </c>
      <c r="B134" s="7" t="s">
        <v>140</v>
      </c>
      <c r="C134" s="8" t="s">
        <v>151</v>
      </c>
    </row>
    <row r="135" spans="1:12" ht="15">
      <c r="A135" s="10" t="s">
        <v>252</v>
      </c>
      <c r="B135" s="7" t="s">
        <v>141</v>
      </c>
      <c r="C135" s="8" t="s">
        <v>151</v>
      </c>
      <c r="D135" s="9"/>
      <c r="E135" s="3"/>
      <c r="F135" s="3"/>
      <c r="G135" s="3">
        <v>5.5</v>
      </c>
      <c r="H135" s="3">
        <v>5.9</v>
      </c>
      <c r="I135" s="3">
        <v>5.7</v>
      </c>
      <c r="J135" s="3">
        <v>6.3</v>
      </c>
      <c r="K135" s="3">
        <v>6</v>
      </c>
      <c r="L135" s="3">
        <v>6.7</v>
      </c>
    </row>
    <row r="136" spans="1:12" ht="15">
      <c r="A136" s="10" t="s">
        <v>253</v>
      </c>
      <c r="B136" s="7" t="s">
        <v>142</v>
      </c>
      <c r="C136" s="8" t="s">
        <v>151</v>
      </c>
      <c r="D136" s="9">
        <v>22.7</v>
      </c>
      <c r="E136" s="3">
        <v>22.7</v>
      </c>
      <c r="F136" s="3">
        <v>22.3</v>
      </c>
      <c r="G136" s="3">
        <v>14.9</v>
      </c>
      <c r="H136" s="3">
        <v>16</v>
      </c>
      <c r="I136" s="3">
        <v>14.9</v>
      </c>
      <c r="J136" s="3">
        <v>17.1</v>
      </c>
      <c r="K136" s="3">
        <v>14.9</v>
      </c>
      <c r="L136" s="3">
        <v>18.3</v>
      </c>
    </row>
    <row r="137" spans="1:12" ht="15">
      <c r="A137" s="10" t="s">
        <v>254</v>
      </c>
      <c r="B137" s="24" t="s">
        <v>143</v>
      </c>
      <c r="C137" s="8" t="s">
        <v>151</v>
      </c>
      <c r="D137" s="9">
        <v>60</v>
      </c>
      <c r="E137" s="3">
        <v>52.9</v>
      </c>
      <c r="F137" s="3">
        <v>63.4</v>
      </c>
      <c r="G137" s="3">
        <v>64.1</v>
      </c>
      <c r="H137" s="3">
        <v>68.7</v>
      </c>
      <c r="I137" s="3">
        <v>64</v>
      </c>
      <c r="J137" s="3">
        <v>73.5</v>
      </c>
      <c r="K137" s="3">
        <v>66.2</v>
      </c>
      <c r="L137" s="3">
        <v>78.6</v>
      </c>
    </row>
    <row r="138" spans="1:12" ht="15">
      <c r="A138" s="10" t="s">
        <v>255</v>
      </c>
      <c r="B138" s="24" t="s">
        <v>177</v>
      </c>
      <c r="C138" s="8" t="s">
        <v>151</v>
      </c>
      <c r="D138" s="9">
        <v>199.1</v>
      </c>
      <c r="E138" s="3">
        <v>275.8</v>
      </c>
      <c r="F138" s="3">
        <v>218.7</v>
      </c>
      <c r="G138" s="3">
        <v>194.5</v>
      </c>
      <c r="H138" s="3">
        <v>208.5</v>
      </c>
      <c r="I138" s="3">
        <v>212.1</v>
      </c>
      <c r="J138" s="3">
        <v>223.1</v>
      </c>
      <c r="K138" s="3">
        <v>185.1</v>
      </c>
      <c r="L138" s="3">
        <v>238.5</v>
      </c>
    </row>
    <row r="139" spans="1:3" ht="15">
      <c r="A139" s="10"/>
      <c r="B139" s="7" t="s">
        <v>157</v>
      </c>
      <c r="C139" s="8" t="s">
        <v>151</v>
      </c>
    </row>
    <row r="140" spans="1:12" ht="15">
      <c r="A140" s="10" t="s">
        <v>256</v>
      </c>
      <c r="B140" s="7" t="s">
        <v>180</v>
      </c>
      <c r="C140" s="8" t="s">
        <v>151</v>
      </c>
      <c r="D140" s="9">
        <v>8.6</v>
      </c>
      <c r="E140" s="3">
        <v>24.9</v>
      </c>
      <c r="F140" s="3">
        <v>24.9</v>
      </c>
      <c r="G140" s="3">
        <v>16.6</v>
      </c>
      <c r="H140" s="3">
        <v>17.8</v>
      </c>
      <c r="I140" s="3">
        <v>32.3</v>
      </c>
      <c r="J140" s="3">
        <v>19</v>
      </c>
      <c r="K140" s="3">
        <v>8.6</v>
      </c>
      <c r="L140" s="3">
        <v>20.4</v>
      </c>
    </row>
    <row r="141" spans="1:12" ht="15">
      <c r="A141" s="10" t="s">
        <v>257</v>
      </c>
      <c r="B141" s="7" t="s">
        <v>181</v>
      </c>
      <c r="C141" s="8" t="s">
        <v>151</v>
      </c>
      <c r="D141" s="9">
        <v>0.6</v>
      </c>
      <c r="E141" s="3">
        <v>0.6</v>
      </c>
      <c r="F141" s="3">
        <v>0.8</v>
      </c>
      <c r="G141" s="3">
        <v>0.6</v>
      </c>
      <c r="H141" s="3">
        <v>0.6</v>
      </c>
      <c r="I141" s="3">
        <v>0.6</v>
      </c>
      <c r="J141" s="3">
        <v>0.7</v>
      </c>
      <c r="K141" s="3">
        <v>0.7</v>
      </c>
      <c r="L141" s="3">
        <v>0.7</v>
      </c>
    </row>
    <row r="142" spans="1:12" ht="15">
      <c r="A142" s="10" t="s">
        <v>258</v>
      </c>
      <c r="B142" s="7" t="s">
        <v>178</v>
      </c>
      <c r="C142" s="8" t="s">
        <v>151</v>
      </c>
      <c r="D142" s="9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21"/>
      <c r="B143" s="7" t="s">
        <v>157</v>
      </c>
      <c r="C143" s="8" t="s">
        <v>151</v>
      </c>
      <c r="D143" s="9"/>
      <c r="E143" s="3"/>
      <c r="F143" s="3"/>
      <c r="G143" s="3"/>
      <c r="H143" s="3"/>
      <c r="I143" s="3"/>
      <c r="J143" s="3"/>
      <c r="K143" s="3"/>
      <c r="L143" s="3"/>
    </row>
    <row r="144" spans="1:12" ht="30">
      <c r="A144" s="10" t="s">
        <v>259</v>
      </c>
      <c r="B144" s="7" t="s">
        <v>179</v>
      </c>
      <c r="C144" s="8" t="s">
        <v>151</v>
      </c>
      <c r="D144" s="9"/>
      <c r="E144" s="3"/>
      <c r="F144" s="3"/>
      <c r="G144" s="3"/>
      <c r="H144" s="3"/>
      <c r="I144" s="3"/>
      <c r="J144" s="3"/>
      <c r="K144" s="3"/>
      <c r="L144" s="3"/>
    </row>
    <row r="145" spans="1:12" ht="43.5">
      <c r="A145" s="10" t="s">
        <v>260</v>
      </c>
      <c r="B145" s="24" t="s">
        <v>145</v>
      </c>
      <c r="C145" s="8" t="s">
        <v>151</v>
      </c>
      <c r="D145" s="9">
        <v>349.1</v>
      </c>
      <c r="E145" s="3">
        <v>422.1</v>
      </c>
      <c r="F145" s="3">
        <v>384</v>
      </c>
      <c r="G145" s="3">
        <v>377.7</v>
      </c>
      <c r="H145" s="3">
        <v>403.5</v>
      </c>
      <c r="I145" s="3">
        <v>402.5</v>
      </c>
      <c r="J145" s="3">
        <v>427.2</v>
      </c>
      <c r="K145" s="3">
        <v>383.6</v>
      </c>
      <c r="L145" s="3">
        <v>456.6</v>
      </c>
    </row>
    <row r="146" spans="1:12" ht="15">
      <c r="A146" s="10"/>
      <c r="B146" s="7" t="s">
        <v>133</v>
      </c>
      <c r="C146" s="8"/>
      <c r="D146" s="9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10" t="s">
        <v>261</v>
      </c>
      <c r="B147" s="7" t="s">
        <v>182</v>
      </c>
      <c r="C147" s="8" t="s">
        <v>151</v>
      </c>
      <c r="D147" s="9">
        <v>35.1</v>
      </c>
      <c r="E147" s="3">
        <v>40.2</v>
      </c>
      <c r="F147" s="3">
        <v>40.5</v>
      </c>
      <c r="G147" s="3">
        <v>40.5</v>
      </c>
      <c r="H147" s="3">
        <v>42</v>
      </c>
      <c r="I147" s="3">
        <v>43.1</v>
      </c>
      <c r="J147" s="3">
        <v>44.9</v>
      </c>
      <c r="K147" s="3">
        <v>41</v>
      </c>
      <c r="L147" s="3">
        <v>48</v>
      </c>
    </row>
    <row r="148" spans="1:12" ht="15">
      <c r="A148" s="10" t="s">
        <v>262</v>
      </c>
      <c r="B148" s="7" t="s">
        <v>183</v>
      </c>
      <c r="C148" s="8" t="s">
        <v>151</v>
      </c>
      <c r="D148" s="9">
        <v>0.5</v>
      </c>
      <c r="E148" s="3">
        <v>0.5</v>
      </c>
      <c r="F148" s="3">
        <v>0.5</v>
      </c>
      <c r="G148" s="3">
        <v>0.5</v>
      </c>
      <c r="H148" s="3">
        <v>0.5</v>
      </c>
      <c r="I148" s="3">
        <v>0.5</v>
      </c>
      <c r="J148" s="3">
        <v>0.6</v>
      </c>
      <c r="K148" s="3">
        <v>0.5</v>
      </c>
      <c r="L148" s="3">
        <v>0.6</v>
      </c>
    </row>
    <row r="149" spans="1:12" ht="30">
      <c r="A149" s="10" t="s">
        <v>263</v>
      </c>
      <c r="B149" s="7" t="s">
        <v>184</v>
      </c>
      <c r="C149" s="8" t="s">
        <v>151</v>
      </c>
      <c r="D149" s="9">
        <v>1.5</v>
      </c>
      <c r="E149" s="3">
        <v>2.4</v>
      </c>
      <c r="F149" s="3">
        <v>2</v>
      </c>
      <c r="G149" s="3">
        <v>2.4</v>
      </c>
      <c r="H149" s="3">
        <v>2.6</v>
      </c>
      <c r="I149" s="3">
        <v>2.6</v>
      </c>
      <c r="J149" s="3">
        <v>2.8</v>
      </c>
      <c r="K149" s="3">
        <v>2.4</v>
      </c>
      <c r="L149" s="3">
        <v>2.9</v>
      </c>
    </row>
    <row r="150" spans="1:12" ht="15">
      <c r="A150" s="10" t="s">
        <v>264</v>
      </c>
      <c r="B150" s="7" t="s">
        <v>185</v>
      </c>
      <c r="C150" s="8" t="s">
        <v>151</v>
      </c>
      <c r="D150" s="9">
        <v>22.6</v>
      </c>
      <c r="E150" s="3">
        <v>21.6</v>
      </c>
      <c r="F150" s="3">
        <v>23</v>
      </c>
      <c r="G150" s="3">
        <v>23</v>
      </c>
      <c r="H150" s="3">
        <v>24.7</v>
      </c>
      <c r="I150" s="3">
        <v>24.4</v>
      </c>
      <c r="J150" s="3">
        <v>40.4</v>
      </c>
      <c r="K150" s="3">
        <v>23.3</v>
      </c>
      <c r="L150" s="3">
        <v>43.2</v>
      </c>
    </row>
    <row r="151" spans="1:12" ht="15">
      <c r="A151" s="10" t="s">
        <v>265</v>
      </c>
      <c r="B151" s="7" t="s">
        <v>186</v>
      </c>
      <c r="C151" s="8" t="s">
        <v>151</v>
      </c>
      <c r="D151" s="9">
        <v>34.9</v>
      </c>
      <c r="E151" s="3">
        <v>94.3</v>
      </c>
      <c r="F151" s="3">
        <v>32.4</v>
      </c>
      <c r="G151" s="3">
        <v>11.5</v>
      </c>
      <c r="H151" s="3">
        <v>12.3</v>
      </c>
      <c r="I151" s="3">
        <v>12.2</v>
      </c>
      <c r="J151" s="3">
        <v>13.2</v>
      </c>
      <c r="K151" s="3">
        <v>11.6</v>
      </c>
      <c r="L151" s="3">
        <v>14.1</v>
      </c>
    </row>
    <row r="152" spans="1:12" ht="15">
      <c r="A152" s="10" t="s">
        <v>266</v>
      </c>
      <c r="B152" s="7" t="s">
        <v>187</v>
      </c>
      <c r="C152" s="8" t="s">
        <v>151</v>
      </c>
      <c r="D152" s="9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</row>
    <row r="153" spans="1:12" ht="15">
      <c r="A153" s="10" t="s">
        <v>267</v>
      </c>
      <c r="B153" s="7" t="s">
        <v>169</v>
      </c>
      <c r="C153" s="8" t="s">
        <v>151</v>
      </c>
      <c r="D153" s="9">
        <v>228.6</v>
      </c>
      <c r="E153" s="3">
        <v>221.6</v>
      </c>
      <c r="F153" s="3">
        <v>251.6</v>
      </c>
      <c r="G153" s="3">
        <v>263.2</v>
      </c>
      <c r="H153" s="3">
        <v>282.2</v>
      </c>
      <c r="I153" s="3">
        <v>295.9</v>
      </c>
      <c r="J153" s="3">
        <v>300.6</v>
      </c>
      <c r="K153" s="3">
        <v>282</v>
      </c>
      <c r="L153" s="3">
        <v>321.3</v>
      </c>
    </row>
    <row r="154" spans="1:12" ht="15">
      <c r="A154" s="10" t="s">
        <v>269</v>
      </c>
      <c r="B154" s="7" t="s">
        <v>188</v>
      </c>
      <c r="C154" s="8" t="s">
        <v>151</v>
      </c>
      <c r="D154" s="9">
        <v>14.5</v>
      </c>
      <c r="E154" s="3">
        <v>33.5</v>
      </c>
      <c r="F154" s="3">
        <v>15</v>
      </c>
      <c r="G154" s="3">
        <v>28.3</v>
      </c>
      <c r="H154" s="3">
        <v>30.3</v>
      </c>
      <c r="I154" s="3">
        <v>15</v>
      </c>
      <c r="J154" s="3">
        <v>15.2</v>
      </c>
      <c r="K154" s="3">
        <v>14.3</v>
      </c>
      <c r="L154" s="3">
        <v>16.2</v>
      </c>
    </row>
    <row r="155" spans="1:12" ht="15">
      <c r="A155" s="10" t="s">
        <v>268</v>
      </c>
      <c r="B155" s="7" t="s">
        <v>189</v>
      </c>
      <c r="C155" s="8" t="s">
        <v>151</v>
      </c>
      <c r="D155" s="9">
        <v>0.2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</row>
    <row r="156" spans="1:12" ht="15">
      <c r="A156" s="10" t="s">
        <v>270</v>
      </c>
      <c r="B156" s="7" t="s">
        <v>170</v>
      </c>
      <c r="C156" s="8" t="s">
        <v>151</v>
      </c>
      <c r="D156" s="9">
        <v>7.1</v>
      </c>
      <c r="E156" s="3">
        <v>6.1</v>
      </c>
      <c r="F156" s="3">
        <v>6.5</v>
      </c>
      <c r="G156" s="3">
        <v>7.6</v>
      </c>
      <c r="H156" s="3">
        <v>8.1</v>
      </c>
      <c r="I156" s="3">
        <v>8.1</v>
      </c>
      <c r="J156" s="3">
        <v>8.7</v>
      </c>
      <c r="K156" s="3">
        <v>7.7</v>
      </c>
      <c r="L156" s="3">
        <v>9.3</v>
      </c>
    </row>
    <row r="157" spans="1:12" ht="15">
      <c r="A157" s="10" t="s">
        <v>271</v>
      </c>
      <c r="B157" s="7" t="s">
        <v>190</v>
      </c>
      <c r="C157" s="8" t="s">
        <v>151</v>
      </c>
      <c r="D157" s="9">
        <v>4.1</v>
      </c>
      <c r="E157" s="3">
        <v>1.9</v>
      </c>
      <c r="F157" s="3">
        <v>0.8</v>
      </c>
      <c r="G157" s="3">
        <v>0.7</v>
      </c>
      <c r="H157" s="3">
        <v>0.8</v>
      </c>
      <c r="I157" s="3">
        <v>0.7</v>
      </c>
      <c r="J157" s="3">
        <v>0.8</v>
      </c>
      <c r="K157" s="3">
        <v>0.7</v>
      </c>
      <c r="L157" s="3">
        <v>0.9</v>
      </c>
    </row>
    <row r="158" spans="1:12" ht="15">
      <c r="A158" s="10" t="s">
        <v>272</v>
      </c>
      <c r="B158" s="7" t="s">
        <v>191</v>
      </c>
      <c r="C158" s="8" t="s">
        <v>151</v>
      </c>
      <c r="D158" s="9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</row>
    <row r="159" spans="1:12" ht="30">
      <c r="A159" s="10" t="s">
        <v>273</v>
      </c>
      <c r="B159" s="7" t="s">
        <v>192</v>
      </c>
      <c r="C159" s="8" t="s">
        <v>151</v>
      </c>
      <c r="D159" s="9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</row>
    <row r="160" spans="1:12" ht="45">
      <c r="A160" s="10" t="s">
        <v>274</v>
      </c>
      <c r="B160" s="7" t="s">
        <v>171</v>
      </c>
      <c r="C160" s="8" t="s">
        <v>151</v>
      </c>
      <c r="D160" s="9">
        <v>5.5</v>
      </c>
      <c r="E160" s="3">
        <v>4.4</v>
      </c>
      <c r="F160" s="3">
        <v>4.3</v>
      </c>
      <c r="G160" s="3">
        <v>-3.8</v>
      </c>
      <c r="H160" s="3">
        <v>-2.7</v>
      </c>
      <c r="I160" s="3">
        <v>-5.2</v>
      </c>
      <c r="J160" s="3">
        <v>1.7</v>
      </c>
      <c r="K160" s="3">
        <v>-4.9</v>
      </c>
      <c r="L160" s="3">
        <v>1.8</v>
      </c>
    </row>
    <row r="161" spans="1:12" s="28" customFormat="1" ht="57.75">
      <c r="A161" s="10" t="s">
        <v>275</v>
      </c>
      <c r="B161" s="43" t="s">
        <v>193</v>
      </c>
      <c r="C161" s="42" t="s">
        <v>151</v>
      </c>
      <c r="D161" s="9"/>
      <c r="E161" s="3"/>
      <c r="F161" s="3"/>
      <c r="G161" s="3"/>
      <c r="H161" s="3"/>
      <c r="I161" s="3"/>
      <c r="J161" s="3"/>
      <c r="K161" s="3"/>
      <c r="L161" s="3"/>
    </row>
    <row r="162" spans="1:12" s="28" customFormat="1" ht="45">
      <c r="A162" s="10" t="s">
        <v>276</v>
      </c>
      <c r="B162" s="9" t="s">
        <v>277</v>
      </c>
      <c r="C162" s="42" t="s">
        <v>151</v>
      </c>
      <c r="D162" s="9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</row>
    <row r="163" spans="1:12" s="28" customFormat="1" ht="16.5">
      <c r="A163" s="39" t="s">
        <v>337</v>
      </c>
      <c r="B163" s="40" t="s">
        <v>172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s="28" customFormat="1" ht="30">
      <c r="A164" s="10" t="s">
        <v>116</v>
      </c>
      <c r="B164" s="3" t="s">
        <v>28</v>
      </c>
      <c r="C164" s="2" t="s">
        <v>18</v>
      </c>
      <c r="D164" s="32">
        <v>102</v>
      </c>
      <c r="E164" s="32">
        <v>102.7</v>
      </c>
      <c r="F164" s="32">
        <v>101.5</v>
      </c>
      <c r="G164" s="32">
        <v>101.9</v>
      </c>
      <c r="H164" s="32">
        <v>102.4</v>
      </c>
      <c r="I164" s="32">
        <v>102</v>
      </c>
      <c r="J164" s="32">
        <v>102.5</v>
      </c>
      <c r="K164" s="32">
        <v>102</v>
      </c>
      <c r="L164" s="32">
        <v>102.5</v>
      </c>
    </row>
    <row r="165" spans="1:12" s="28" customFormat="1" ht="60">
      <c r="A165" s="10" t="s">
        <v>117</v>
      </c>
      <c r="B165" s="3" t="s">
        <v>29</v>
      </c>
      <c r="C165" s="2" t="s">
        <v>30</v>
      </c>
      <c r="D165" s="32">
        <v>9888</v>
      </c>
      <c r="E165" s="32">
        <v>10400</v>
      </c>
      <c r="F165" s="32">
        <v>10631</v>
      </c>
      <c r="G165" s="32">
        <v>11114</v>
      </c>
      <c r="H165" s="32">
        <v>11114</v>
      </c>
      <c r="I165" s="32">
        <v>12418</v>
      </c>
      <c r="J165" s="32">
        <v>12406</v>
      </c>
      <c r="K165" s="32">
        <v>13482</v>
      </c>
      <c r="L165" s="32">
        <v>13470</v>
      </c>
    </row>
    <row r="166" spans="1:12" s="28" customFormat="1" ht="15">
      <c r="A166" s="10" t="s">
        <v>118</v>
      </c>
      <c r="B166" s="3" t="s">
        <v>31</v>
      </c>
      <c r="C166" s="2" t="s">
        <v>30</v>
      </c>
      <c r="D166" s="32">
        <v>10350</v>
      </c>
      <c r="E166" s="32">
        <v>10851</v>
      </c>
      <c r="F166" s="32">
        <v>11083</v>
      </c>
      <c r="G166" s="32">
        <v>12114</v>
      </c>
      <c r="H166" s="32">
        <v>12114</v>
      </c>
      <c r="I166" s="32">
        <v>13535</v>
      </c>
      <c r="J166" s="32">
        <v>13523</v>
      </c>
      <c r="K166" s="32">
        <v>14694</v>
      </c>
      <c r="L166" s="32">
        <v>14682</v>
      </c>
    </row>
    <row r="167" spans="1:12" s="28" customFormat="1" ht="15">
      <c r="A167" s="10" t="s">
        <v>119</v>
      </c>
      <c r="B167" s="3" t="s">
        <v>32</v>
      </c>
      <c r="C167" s="2" t="s">
        <v>30</v>
      </c>
      <c r="D167" s="32">
        <v>7949</v>
      </c>
      <c r="E167" s="32">
        <v>8307</v>
      </c>
      <c r="F167" s="32">
        <v>8472</v>
      </c>
      <c r="G167" s="32">
        <v>9558</v>
      </c>
      <c r="H167" s="32">
        <v>9558</v>
      </c>
      <c r="I167" s="32">
        <v>10681</v>
      </c>
      <c r="J167" s="32">
        <v>10669</v>
      </c>
      <c r="K167" s="32">
        <v>11596</v>
      </c>
      <c r="L167" s="32">
        <v>11584</v>
      </c>
    </row>
    <row r="168" spans="1:12" s="28" customFormat="1" ht="15">
      <c r="A168" s="10" t="s">
        <v>120</v>
      </c>
      <c r="B168" s="3" t="s">
        <v>33</v>
      </c>
      <c r="C168" s="2" t="s">
        <v>30</v>
      </c>
      <c r="D168" s="32">
        <v>9983</v>
      </c>
      <c r="E168" s="32">
        <v>10647</v>
      </c>
      <c r="F168" s="32">
        <v>10926</v>
      </c>
      <c r="G168" s="32">
        <v>11199</v>
      </c>
      <c r="H168" s="32">
        <v>11199</v>
      </c>
      <c r="I168" s="32">
        <v>12046</v>
      </c>
      <c r="J168" s="32">
        <v>12034</v>
      </c>
      <c r="K168" s="32">
        <v>13078</v>
      </c>
      <c r="L168" s="32">
        <v>13066</v>
      </c>
    </row>
    <row r="169" spans="1:12" s="28" customFormat="1" ht="45">
      <c r="A169" s="10" t="s">
        <v>121</v>
      </c>
      <c r="B169" s="3" t="s">
        <v>34</v>
      </c>
      <c r="C169" s="2" t="s">
        <v>161</v>
      </c>
      <c r="D169" s="32">
        <v>23.5</v>
      </c>
      <c r="E169" s="32">
        <v>22.7</v>
      </c>
      <c r="F169" s="32">
        <v>22.1</v>
      </c>
      <c r="G169" s="32">
        <v>21.3</v>
      </c>
      <c r="H169" s="32">
        <v>19.4</v>
      </c>
      <c r="I169" s="32">
        <v>20.2</v>
      </c>
      <c r="J169" s="32">
        <v>18.3</v>
      </c>
      <c r="K169" s="32">
        <v>19.3</v>
      </c>
      <c r="L169" s="32">
        <v>17.4</v>
      </c>
    </row>
    <row r="170" spans="1:12" s="28" customFormat="1" ht="16.5">
      <c r="A170" s="39" t="s">
        <v>338</v>
      </c>
      <c r="B170" s="40" t="s">
        <v>35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s="28" customFormat="1" ht="15">
      <c r="A171" s="10" t="s">
        <v>122</v>
      </c>
      <c r="B171" s="3" t="s">
        <v>36</v>
      </c>
      <c r="C171" s="2" t="s">
        <v>175</v>
      </c>
      <c r="D171" s="3">
        <v>9.16</v>
      </c>
      <c r="E171" s="3">
        <v>9.3</v>
      </c>
      <c r="F171" s="3">
        <v>8.111</v>
      </c>
      <c r="G171" s="3">
        <v>8.147</v>
      </c>
      <c r="H171" s="3">
        <v>8.177</v>
      </c>
      <c r="I171" s="3">
        <v>8.202</v>
      </c>
      <c r="J171" s="3">
        <v>8.264</v>
      </c>
      <c r="K171" s="3">
        <v>8.283</v>
      </c>
      <c r="L171" s="3">
        <v>8.37</v>
      </c>
    </row>
    <row r="172" spans="1:12" s="28" customFormat="1" ht="30">
      <c r="A172" s="10" t="s">
        <v>123</v>
      </c>
      <c r="B172" s="3" t="s">
        <v>124</v>
      </c>
      <c r="C172" s="2" t="s">
        <v>175</v>
      </c>
      <c r="D172" s="3">
        <v>3.004</v>
      </c>
      <c r="E172" s="3">
        <v>2.876</v>
      </c>
      <c r="F172" s="3">
        <v>2.626</v>
      </c>
      <c r="G172" s="3">
        <v>2.662</v>
      </c>
      <c r="H172" s="3">
        <v>2.692</v>
      </c>
      <c r="I172" s="3">
        <v>2.717</v>
      </c>
      <c r="J172" s="3">
        <v>2.779</v>
      </c>
      <c r="K172" s="3">
        <v>2.798</v>
      </c>
      <c r="L172" s="3">
        <v>2.885</v>
      </c>
    </row>
    <row r="173" spans="1:12" s="28" customFormat="1" ht="15">
      <c r="A173" s="25" t="s">
        <v>355</v>
      </c>
      <c r="B173" s="15" t="s">
        <v>288</v>
      </c>
      <c r="C173" s="2" t="s">
        <v>175</v>
      </c>
      <c r="D173" s="3">
        <f aca="true" t="shared" si="16" ref="D173:L173">D172-D174-D175-D176-D177-D178-D179</f>
        <v>1.1280000000000001</v>
      </c>
      <c r="E173" s="3">
        <f t="shared" si="16"/>
        <v>1.1139999999999997</v>
      </c>
      <c r="F173" s="3">
        <f t="shared" si="16"/>
        <v>0.935</v>
      </c>
      <c r="G173" s="3">
        <f t="shared" si="16"/>
        <v>0.9609999999999995</v>
      </c>
      <c r="H173" s="3">
        <f t="shared" si="16"/>
        <v>0.9979999999999999</v>
      </c>
      <c r="I173" s="3">
        <f t="shared" si="16"/>
        <v>1.015</v>
      </c>
      <c r="J173" s="3">
        <f t="shared" si="16"/>
        <v>1.07</v>
      </c>
      <c r="K173" s="3">
        <f t="shared" si="16"/>
        <v>1.0880000000000003</v>
      </c>
      <c r="L173" s="3">
        <f t="shared" si="16"/>
        <v>1.1609999999999994</v>
      </c>
    </row>
    <row r="174" spans="1:12" s="28" customFormat="1" ht="15">
      <c r="A174" s="25" t="s">
        <v>356</v>
      </c>
      <c r="B174" s="15" t="s">
        <v>279</v>
      </c>
      <c r="C174" s="2" t="s">
        <v>175</v>
      </c>
      <c r="D174" s="3">
        <v>0.525</v>
      </c>
      <c r="E174" s="3">
        <v>0.516</v>
      </c>
      <c r="F174" s="3">
        <v>0.506</v>
      </c>
      <c r="G174" s="3">
        <v>0.506</v>
      </c>
      <c r="H174" s="3">
        <v>0.507</v>
      </c>
      <c r="I174" s="3">
        <v>0.508</v>
      </c>
      <c r="J174" s="3">
        <v>0.51</v>
      </c>
      <c r="K174" s="3">
        <v>0.51</v>
      </c>
      <c r="L174" s="3">
        <v>0.514</v>
      </c>
    </row>
    <row r="175" spans="1:12" s="28" customFormat="1" ht="15">
      <c r="A175" s="25" t="s">
        <v>357</v>
      </c>
      <c r="B175" s="15" t="s">
        <v>280</v>
      </c>
      <c r="C175" s="2" t="s">
        <v>175</v>
      </c>
      <c r="D175" s="3">
        <v>0.229</v>
      </c>
      <c r="E175" s="3">
        <v>0.225</v>
      </c>
      <c r="F175" s="3">
        <v>0.205</v>
      </c>
      <c r="G175" s="3">
        <v>0.205</v>
      </c>
      <c r="H175" s="3">
        <v>0.205</v>
      </c>
      <c r="I175" s="3">
        <v>0.205</v>
      </c>
      <c r="J175" s="3">
        <v>0.205</v>
      </c>
      <c r="K175" s="3">
        <v>0.205</v>
      </c>
      <c r="L175" s="3">
        <v>0.205</v>
      </c>
    </row>
    <row r="176" spans="1:12" s="28" customFormat="1" ht="15">
      <c r="A176" s="25" t="s">
        <v>358</v>
      </c>
      <c r="B176" s="15" t="s">
        <v>281</v>
      </c>
      <c r="C176" s="2" t="s">
        <v>175</v>
      </c>
      <c r="D176" s="3">
        <v>0.65</v>
      </c>
      <c r="E176" s="3">
        <v>0.64</v>
      </c>
      <c r="F176" s="3">
        <v>0.633</v>
      </c>
      <c r="G176" s="3">
        <v>0.638</v>
      </c>
      <c r="H176" s="3">
        <v>0.633</v>
      </c>
      <c r="I176" s="3">
        <v>0.64</v>
      </c>
      <c r="J176" s="3">
        <v>0.643</v>
      </c>
      <c r="K176" s="3">
        <v>0.642</v>
      </c>
      <c r="L176" s="3">
        <v>0.648</v>
      </c>
    </row>
    <row r="177" spans="1:12" s="28" customFormat="1" ht="15">
      <c r="A177" s="25" t="s">
        <v>359</v>
      </c>
      <c r="B177" s="15" t="s">
        <v>282</v>
      </c>
      <c r="C177" s="2" t="s">
        <v>175</v>
      </c>
      <c r="D177" s="3">
        <v>0.303</v>
      </c>
      <c r="E177" s="3">
        <v>0.224</v>
      </c>
      <c r="F177" s="3">
        <v>0.204</v>
      </c>
      <c r="G177" s="3">
        <v>0.209</v>
      </c>
      <c r="H177" s="3">
        <v>0.204</v>
      </c>
      <c r="I177" s="3">
        <v>0.206</v>
      </c>
      <c r="J177" s="3">
        <v>0.208</v>
      </c>
      <c r="K177" s="3">
        <v>0.21</v>
      </c>
      <c r="L177" s="3">
        <v>0.214</v>
      </c>
    </row>
    <row r="178" spans="1:12" s="28" customFormat="1" ht="15">
      <c r="A178" s="25" t="s">
        <v>360</v>
      </c>
      <c r="B178" s="15" t="s">
        <v>283</v>
      </c>
      <c r="C178" s="2" t="s">
        <v>175</v>
      </c>
      <c r="D178" s="3">
        <v>0.12</v>
      </c>
      <c r="E178" s="3">
        <v>0.11</v>
      </c>
      <c r="F178" s="3">
        <v>0.102</v>
      </c>
      <c r="G178" s="3">
        <v>0.102</v>
      </c>
      <c r="H178" s="3">
        <v>0.104</v>
      </c>
      <c r="I178" s="3">
        <v>0.102</v>
      </c>
      <c r="J178" s="3">
        <v>0.102</v>
      </c>
      <c r="K178" s="3">
        <v>0.102</v>
      </c>
      <c r="L178" s="3">
        <v>0.102</v>
      </c>
    </row>
    <row r="179" spans="1:12" s="28" customFormat="1" ht="15">
      <c r="A179" s="25" t="s">
        <v>361</v>
      </c>
      <c r="B179" s="15" t="s">
        <v>284</v>
      </c>
      <c r="C179" s="2" t="s">
        <v>175</v>
      </c>
      <c r="D179" s="3">
        <v>0.049</v>
      </c>
      <c r="E179" s="3">
        <v>0.047</v>
      </c>
      <c r="F179" s="3">
        <v>0.041</v>
      </c>
      <c r="G179" s="3">
        <v>0.041</v>
      </c>
      <c r="H179" s="3">
        <v>0.041</v>
      </c>
      <c r="I179" s="3">
        <v>0.041</v>
      </c>
      <c r="J179" s="3">
        <v>0.041</v>
      </c>
      <c r="K179" s="3">
        <v>0.041</v>
      </c>
      <c r="L179" s="3">
        <v>0.041</v>
      </c>
    </row>
    <row r="180" spans="1:12" s="28" customFormat="1" ht="45">
      <c r="A180" s="10" t="s">
        <v>125</v>
      </c>
      <c r="B180" s="3" t="s">
        <v>37</v>
      </c>
      <c r="C180" s="2" t="s">
        <v>38</v>
      </c>
      <c r="D180" s="17">
        <v>21868.5</v>
      </c>
      <c r="E180" s="3">
        <v>24684.5</v>
      </c>
      <c r="F180" s="3">
        <v>27887.9</v>
      </c>
      <c r="G180" s="33">
        <f>F180*G188/100</f>
        <v>29728.5014</v>
      </c>
      <c r="H180" s="34">
        <f>F180*H188/100</f>
        <v>29812.165100000002</v>
      </c>
      <c r="I180" s="32">
        <f>G180*I188/100</f>
        <v>31660.853991</v>
      </c>
      <c r="J180" s="33">
        <f>H180*J188/100</f>
        <v>31749.955831500003</v>
      </c>
      <c r="K180" s="32">
        <f>I180*106.5/100</f>
        <v>33718.809500415</v>
      </c>
      <c r="L180" s="32">
        <f>J180*106.6/100</f>
        <v>33845.452916379</v>
      </c>
    </row>
    <row r="181" spans="1:12" s="28" customFormat="1" ht="15">
      <c r="A181" s="25" t="s">
        <v>339</v>
      </c>
      <c r="B181" s="15" t="s">
        <v>288</v>
      </c>
      <c r="C181" s="16" t="s">
        <v>38</v>
      </c>
      <c r="D181" s="17">
        <v>20130</v>
      </c>
      <c r="E181" s="3">
        <v>23275.9</v>
      </c>
      <c r="F181" s="3">
        <v>25542</v>
      </c>
      <c r="G181" s="33">
        <f>F181*G188/100</f>
        <v>27227.771999999997</v>
      </c>
      <c r="H181" s="34">
        <f>F181*H188/100</f>
        <v>27304.398</v>
      </c>
      <c r="I181" s="32">
        <f>G181*I188/100</f>
        <v>28997.57718</v>
      </c>
      <c r="J181" s="33">
        <f>H181*J188/100</f>
        <v>29079.18387</v>
      </c>
      <c r="K181" s="32">
        <f aca="true" t="shared" si="17" ref="K181:K187">I181*106.5/100</f>
        <v>30882.4196967</v>
      </c>
      <c r="L181" s="32">
        <f aca="true" t="shared" si="18" ref="L181:L187">J181*106.6/100</f>
        <v>30998.41000542</v>
      </c>
    </row>
    <row r="182" spans="1:12" s="28" customFormat="1" ht="15">
      <c r="A182" s="25" t="s">
        <v>340</v>
      </c>
      <c r="B182" s="15" t="s">
        <v>279</v>
      </c>
      <c r="C182" s="16" t="s">
        <v>38</v>
      </c>
      <c r="D182" s="17">
        <v>22963</v>
      </c>
      <c r="E182" s="3">
        <v>23507</v>
      </c>
      <c r="F182" s="3">
        <v>23977</v>
      </c>
      <c r="G182" s="33">
        <f>F182*G188/100</f>
        <v>25559.481999999996</v>
      </c>
      <c r="H182" s="34">
        <f>F182*H188/100</f>
        <v>25631.413000000004</v>
      </c>
      <c r="I182" s="32">
        <f>G182*I188/100</f>
        <v>27220.848329999997</v>
      </c>
      <c r="J182" s="33">
        <f>H182*J188/100</f>
        <v>27297.454845000004</v>
      </c>
      <c r="K182" s="32">
        <f t="shared" si="17"/>
        <v>28990.203471449997</v>
      </c>
      <c r="L182" s="32">
        <f t="shared" si="18"/>
        <v>29099.086864770004</v>
      </c>
    </row>
    <row r="183" spans="1:12" s="28" customFormat="1" ht="15">
      <c r="A183" s="25" t="s">
        <v>341</v>
      </c>
      <c r="B183" s="15" t="s">
        <v>280</v>
      </c>
      <c r="C183" s="16" t="s">
        <v>38</v>
      </c>
      <c r="D183" s="17">
        <v>11250</v>
      </c>
      <c r="E183" s="3">
        <v>12130</v>
      </c>
      <c r="F183" s="3">
        <v>12792</v>
      </c>
      <c r="G183" s="33">
        <f>F183*G188/100</f>
        <v>13636.271999999999</v>
      </c>
      <c r="H183" s="34">
        <f>F183*H188/100</f>
        <v>13674.648000000001</v>
      </c>
      <c r="I183" s="32">
        <f>G183*I188/100</f>
        <v>14522.629679999998</v>
      </c>
      <c r="J183" s="33">
        <f>H183*J188/100</f>
        <v>14563.50012</v>
      </c>
      <c r="K183" s="32">
        <f t="shared" si="17"/>
        <v>15466.600609199999</v>
      </c>
      <c r="L183" s="32">
        <f t="shared" si="18"/>
        <v>15524.69112792</v>
      </c>
    </row>
    <row r="184" spans="1:12" s="28" customFormat="1" ht="15">
      <c r="A184" s="25" t="s">
        <v>342</v>
      </c>
      <c r="B184" s="15" t="s">
        <v>281</v>
      </c>
      <c r="C184" s="16" t="s">
        <v>38</v>
      </c>
      <c r="D184" s="17">
        <v>22963</v>
      </c>
      <c r="E184" s="3">
        <v>23507</v>
      </c>
      <c r="F184" s="3">
        <v>23977</v>
      </c>
      <c r="G184" s="33">
        <f>F184*G188/100</f>
        <v>25559.481999999996</v>
      </c>
      <c r="H184" s="34">
        <f>F184*H188/100</f>
        <v>25631.413000000004</v>
      </c>
      <c r="I184" s="32">
        <f>G184*I188/100</f>
        <v>27220.848329999997</v>
      </c>
      <c r="J184" s="33">
        <f>H184*J188/100</f>
        <v>27297.454845000004</v>
      </c>
      <c r="K184" s="32">
        <f t="shared" si="17"/>
        <v>28990.203471449997</v>
      </c>
      <c r="L184" s="32">
        <f t="shared" si="18"/>
        <v>29099.086864770004</v>
      </c>
    </row>
    <row r="185" spans="1:12" s="28" customFormat="1" ht="15">
      <c r="A185" s="25" t="s">
        <v>343</v>
      </c>
      <c r="B185" s="15" t="s">
        <v>282</v>
      </c>
      <c r="C185" s="16" t="s">
        <v>38</v>
      </c>
      <c r="D185" s="17">
        <v>11250</v>
      </c>
      <c r="E185" s="3">
        <v>12130</v>
      </c>
      <c r="F185" s="3">
        <v>12792</v>
      </c>
      <c r="G185" s="33">
        <f>F185*G188/100</f>
        <v>13636.271999999999</v>
      </c>
      <c r="H185" s="34">
        <f>F185*H188/100</f>
        <v>13674.648000000001</v>
      </c>
      <c r="I185" s="32">
        <f>G185*I188/100</f>
        <v>14522.629679999998</v>
      </c>
      <c r="J185" s="33">
        <f>H185*J188/100</f>
        <v>14563.50012</v>
      </c>
      <c r="K185" s="32">
        <f t="shared" si="17"/>
        <v>15466.600609199999</v>
      </c>
      <c r="L185" s="32">
        <f t="shared" si="18"/>
        <v>15524.69112792</v>
      </c>
    </row>
    <row r="186" spans="1:12" s="28" customFormat="1" ht="15">
      <c r="A186" s="25" t="s">
        <v>344</v>
      </c>
      <c r="B186" s="15" t="s">
        <v>283</v>
      </c>
      <c r="C186" s="16" t="s">
        <v>38</v>
      </c>
      <c r="D186" s="17">
        <v>11300</v>
      </c>
      <c r="E186" s="3">
        <v>11300</v>
      </c>
      <c r="F186" s="3">
        <v>12000</v>
      </c>
      <c r="G186" s="33">
        <f>F186*G188/100</f>
        <v>12792</v>
      </c>
      <c r="H186" s="34">
        <f>F186*H188/100</f>
        <v>12828</v>
      </c>
      <c r="I186" s="32">
        <f>G186*I188/100</f>
        <v>13623.48</v>
      </c>
      <c r="J186" s="33">
        <f>H186*J188/100</f>
        <v>13661.82</v>
      </c>
      <c r="K186" s="32">
        <f t="shared" si="17"/>
        <v>14509.006199999998</v>
      </c>
      <c r="L186" s="32">
        <f t="shared" si="18"/>
        <v>14563.500119999999</v>
      </c>
    </row>
    <row r="187" spans="1:12" s="28" customFormat="1" ht="15">
      <c r="A187" s="25" t="s">
        <v>345</v>
      </c>
      <c r="B187" s="15" t="s">
        <v>284</v>
      </c>
      <c r="C187" s="16" t="s">
        <v>38</v>
      </c>
      <c r="D187" s="17">
        <v>15700</v>
      </c>
      <c r="E187" s="3">
        <v>17200</v>
      </c>
      <c r="F187" s="3">
        <v>18060</v>
      </c>
      <c r="G187" s="33">
        <f>F187*G188/100</f>
        <v>19251.96</v>
      </c>
      <c r="H187" s="34">
        <f>F187*H188/100</f>
        <v>19306.14</v>
      </c>
      <c r="I187" s="32">
        <f>G187*I188/100</f>
        <v>20503.3374</v>
      </c>
      <c r="J187" s="33">
        <f>H187*J188/100</f>
        <v>20561.039099999998</v>
      </c>
      <c r="K187" s="32">
        <f t="shared" si="17"/>
        <v>21836.054331</v>
      </c>
      <c r="L187" s="32">
        <f t="shared" si="18"/>
        <v>21918.067680599997</v>
      </c>
    </row>
    <row r="188" spans="1:13" s="28" customFormat="1" ht="45">
      <c r="A188" s="10" t="s">
        <v>126</v>
      </c>
      <c r="B188" s="3" t="s">
        <v>39</v>
      </c>
      <c r="C188" s="2" t="s">
        <v>18</v>
      </c>
      <c r="D188" s="3">
        <v>105.75</v>
      </c>
      <c r="E188" s="32">
        <f>E180/D180*100</f>
        <v>112.87696915654936</v>
      </c>
      <c r="F188" s="32">
        <f>F180/E180*100</f>
        <v>112.97737446575786</v>
      </c>
      <c r="G188" s="3">
        <v>106.6</v>
      </c>
      <c r="H188" s="3">
        <v>106.9</v>
      </c>
      <c r="I188" s="3">
        <v>106.5</v>
      </c>
      <c r="J188" s="3">
        <v>106.5</v>
      </c>
      <c r="K188" s="3">
        <v>106.5</v>
      </c>
      <c r="L188" s="3">
        <v>106.6</v>
      </c>
      <c r="M188" s="35" t="s">
        <v>354</v>
      </c>
    </row>
    <row r="189" spans="1:12" s="28" customFormat="1" ht="67.5" customHeight="1">
      <c r="A189" s="10" t="s">
        <v>127</v>
      </c>
      <c r="B189" s="3" t="s">
        <v>40</v>
      </c>
      <c r="C189" s="2" t="s">
        <v>38</v>
      </c>
      <c r="D189" s="3">
        <v>11260</v>
      </c>
      <c r="E189" s="3">
        <v>12130</v>
      </c>
      <c r="F189" s="3">
        <v>12792</v>
      </c>
      <c r="G189" s="33">
        <f>F189*G188/100</f>
        <v>13636.271999999999</v>
      </c>
      <c r="H189" s="33">
        <f>F189*H188/100</f>
        <v>13674.648000000001</v>
      </c>
      <c r="I189" s="33">
        <f>G189*I188/100</f>
        <v>14522.629679999998</v>
      </c>
      <c r="J189" s="33">
        <f>H189*J188/100</f>
        <v>14563.50012</v>
      </c>
      <c r="K189" s="33">
        <f>I189*K188/100</f>
        <v>15466.600609199999</v>
      </c>
      <c r="L189" s="33">
        <f>J189*L188/100</f>
        <v>15524.69112792</v>
      </c>
    </row>
    <row r="190" spans="1:12" ht="90">
      <c r="A190" s="10" t="s">
        <v>128</v>
      </c>
      <c r="B190" s="3" t="s">
        <v>41</v>
      </c>
      <c r="C190" s="2" t="s">
        <v>18</v>
      </c>
      <c r="D190" s="3">
        <v>106.23</v>
      </c>
      <c r="E190" s="3">
        <v>104.14</v>
      </c>
      <c r="F190" s="32">
        <f>F189/E189*100</f>
        <v>105.45754328112118</v>
      </c>
      <c r="G190" s="32">
        <f>G189/F189*100</f>
        <v>106.59999999999998</v>
      </c>
      <c r="H190" s="32">
        <f>H189/F189*100</f>
        <v>106.90000000000002</v>
      </c>
      <c r="I190" s="32">
        <f>I189/G189*100</f>
        <v>106.5</v>
      </c>
      <c r="J190" s="32">
        <f>J189/H189*100</f>
        <v>106.5</v>
      </c>
      <c r="K190" s="32">
        <f>K189/I189*100</f>
        <v>106.5</v>
      </c>
      <c r="L190" s="32">
        <f>L189/J189*100</f>
        <v>106.59999999999998</v>
      </c>
    </row>
    <row r="191" spans="1:12" ht="30">
      <c r="A191" s="10" t="s">
        <v>346</v>
      </c>
      <c r="B191" s="3" t="s">
        <v>173</v>
      </c>
      <c r="C191" s="2" t="s">
        <v>161</v>
      </c>
      <c r="D191" s="3">
        <v>3.45</v>
      </c>
      <c r="E191" s="3">
        <v>9.57</v>
      </c>
      <c r="F191" s="3">
        <v>3.1</v>
      </c>
      <c r="G191" s="3">
        <v>3.1</v>
      </c>
      <c r="H191" s="3">
        <v>3.1</v>
      </c>
      <c r="I191" s="3">
        <v>3.1</v>
      </c>
      <c r="J191" s="3">
        <v>3.1</v>
      </c>
      <c r="K191" s="3">
        <v>3.1</v>
      </c>
      <c r="L191" s="3">
        <v>3.1</v>
      </c>
    </row>
    <row r="192" spans="1:12" ht="60">
      <c r="A192" s="10" t="s">
        <v>129</v>
      </c>
      <c r="B192" s="14" t="s">
        <v>42</v>
      </c>
      <c r="C192" s="2" t="s">
        <v>166</v>
      </c>
      <c r="D192" s="3">
        <v>0.279</v>
      </c>
      <c r="E192" s="3">
        <v>0.775</v>
      </c>
      <c r="F192" s="3">
        <v>0.248</v>
      </c>
      <c r="G192" s="3">
        <v>0.248</v>
      </c>
      <c r="H192" s="3">
        <v>0.248</v>
      </c>
      <c r="I192" s="3">
        <v>0.248</v>
      </c>
      <c r="J192" s="3">
        <v>0.248</v>
      </c>
      <c r="K192" s="3">
        <v>0.248</v>
      </c>
      <c r="L192" s="3">
        <v>0.248</v>
      </c>
    </row>
    <row r="193" spans="1:12" s="28" customFormat="1" ht="30">
      <c r="A193" s="10" t="s">
        <v>130</v>
      </c>
      <c r="B193" s="3" t="s">
        <v>293</v>
      </c>
      <c r="C193" s="2" t="s">
        <v>212</v>
      </c>
      <c r="D193" s="31">
        <v>788.316</v>
      </c>
      <c r="E193" s="31">
        <v>851.911</v>
      </c>
      <c r="F193" s="38">
        <v>878.803</v>
      </c>
      <c r="G193" s="37">
        <f>F193*106.6/100</f>
        <v>936.803998</v>
      </c>
      <c r="H193" s="31">
        <f>F193*106.9/100</f>
        <v>939.4404069999999</v>
      </c>
      <c r="I193" s="37">
        <f>G193*106.5/100</f>
        <v>997.69625787</v>
      </c>
      <c r="J193" s="31">
        <f>H193*106.5/100</f>
        <v>1000.5040334549999</v>
      </c>
      <c r="K193" s="37">
        <f>I193*106.5/100</f>
        <v>1062.54651463155</v>
      </c>
      <c r="L193" s="37">
        <f>J193*106.6/100</f>
        <v>1066.53729966303</v>
      </c>
    </row>
    <row r="194" spans="1:12" ht="15">
      <c r="A194" s="10" t="s">
        <v>347</v>
      </c>
      <c r="B194" s="3" t="s">
        <v>288</v>
      </c>
      <c r="C194" s="16" t="s">
        <v>212</v>
      </c>
      <c r="D194" s="31">
        <f>D193-D195-D196-D197-D198-D199-D200</f>
        <v>367.21410000000014</v>
      </c>
      <c r="E194" s="31">
        <f aca="true" t="shared" si="19" ref="E194:L194">E193-E195-E196-E197-E198-E199-E200</f>
        <v>435.84865599999995</v>
      </c>
      <c r="F194" s="31">
        <f t="shared" si="19"/>
        <v>464.7287080000001</v>
      </c>
      <c r="G194" s="31">
        <f t="shared" si="19"/>
        <v>493.0490574880001</v>
      </c>
      <c r="H194" s="31">
        <f t="shared" si="19"/>
        <v>496.1795398959999</v>
      </c>
      <c r="I194" s="31">
        <f t="shared" si="19"/>
        <v>524.3134601733599</v>
      </c>
      <c r="J194" s="31">
        <f t="shared" si="19"/>
        <v>523.8016427076598</v>
      </c>
      <c r="K194" s="31">
        <f t="shared" si="19"/>
        <v>556.2599084887573</v>
      </c>
      <c r="L194" s="31">
        <f t="shared" si="19"/>
        <v>554.11207198376</v>
      </c>
    </row>
    <row r="195" spans="1:12" ht="15">
      <c r="A195" s="20" t="s">
        <v>348</v>
      </c>
      <c r="B195" s="9" t="s">
        <v>279</v>
      </c>
      <c r="C195" s="16" t="s">
        <v>212</v>
      </c>
      <c r="D195" s="31">
        <f aca="true" t="shared" si="20" ref="D195:L200">D174*1000*D182*12/1000000</f>
        <v>144.6669</v>
      </c>
      <c r="E195" s="31">
        <f t="shared" si="20"/>
        <v>145.555344</v>
      </c>
      <c r="F195" s="31">
        <f t="shared" si="20"/>
        <v>145.588344</v>
      </c>
      <c r="G195" s="31">
        <f t="shared" si="20"/>
        <v>155.197174704</v>
      </c>
      <c r="H195" s="31">
        <f t="shared" si="20"/>
        <v>155.94151669200002</v>
      </c>
      <c r="I195" s="31">
        <f t="shared" si="20"/>
        <v>165.93829141968</v>
      </c>
      <c r="J195" s="31">
        <f t="shared" si="20"/>
        <v>167.06042365140004</v>
      </c>
      <c r="K195" s="31">
        <f t="shared" si="20"/>
        <v>177.42004524527397</v>
      </c>
      <c r="L195" s="31">
        <f t="shared" si="20"/>
        <v>179.4831677819014</v>
      </c>
    </row>
    <row r="196" spans="1:12" ht="15">
      <c r="A196" s="10" t="s">
        <v>349</v>
      </c>
      <c r="B196" s="9" t="s">
        <v>280</v>
      </c>
      <c r="C196" s="16" t="s">
        <v>212</v>
      </c>
      <c r="D196" s="31">
        <f t="shared" si="20"/>
        <v>30.915</v>
      </c>
      <c r="E196" s="31">
        <f t="shared" si="20"/>
        <v>32.751</v>
      </c>
      <c r="F196" s="31">
        <f t="shared" si="20"/>
        <v>31.46832</v>
      </c>
      <c r="G196" s="31">
        <f t="shared" si="20"/>
        <v>33.545229119999995</v>
      </c>
      <c r="H196" s="31">
        <f t="shared" si="20"/>
        <v>33.63963408000001</v>
      </c>
      <c r="I196" s="31">
        <f t="shared" si="20"/>
        <v>35.72566901279999</v>
      </c>
      <c r="J196" s="31">
        <f t="shared" si="20"/>
        <v>35.826210295200006</v>
      </c>
      <c r="K196" s="31">
        <f t="shared" si="20"/>
        <v>38.047837498632</v>
      </c>
      <c r="L196" s="31">
        <f t="shared" si="20"/>
        <v>38.1907401746832</v>
      </c>
    </row>
    <row r="197" spans="1:12" ht="15">
      <c r="A197" s="20" t="s">
        <v>350</v>
      </c>
      <c r="B197" s="15" t="s">
        <v>281</v>
      </c>
      <c r="C197" s="16" t="s">
        <v>212</v>
      </c>
      <c r="D197" s="31">
        <f t="shared" si="20"/>
        <v>179.1114</v>
      </c>
      <c r="E197" s="31">
        <f t="shared" si="20"/>
        <v>180.53376</v>
      </c>
      <c r="F197" s="31">
        <f t="shared" si="20"/>
        <v>182.129292</v>
      </c>
      <c r="G197" s="31">
        <f t="shared" si="20"/>
        <v>195.68339419199998</v>
      </c>
      <c r="H197" s="31">
        <f t="shared" si="20"/>
        <v>194.69621314800003</v>
      </c>
      <c r="I197" s="31">
        <f t="shared" si="20"/>
        <v>209.05611517439996</v>
      </c>
      <c r="J197" s="31">
        <f t="shared" si="20"/>
        <v>210.62716158402006</v>
      </c>
      <c r="K197" s="31">
        <f t="shared" si="20"/>
        <v>223.34052754405076</v>
      </c>
      <c r="L197" s="31">
        <f t="shared" si="20"/>
        <v>226.27449946045155</v>
      </c>
    </row>
    <row r="198" spans="1:12" ht="15">
      <c r="A198" s="10" t="s">
        <v>351</v>
      </c>
      <c r="B198" s="15" t="s">
        <v>282</v>
      </c>
      <c r="C198" s="16" t="s">
        <v>212</v>
      </c>
      <c r="D198" s="31">
        <f t="shared" si="20"/>
        <v>40.905</v>
      </c>
      <c r="E198" s="31">
        <f t="shared" si="20"/>
        <v>32.60544</v>
      </c>
      <c r="F198" s="31">
        <f t="shared" si="20"/>
        <v>31.314816</v>
      </c>
      <c r="G198" s="31">
        <f t="shared" si="20"/>
        <v>34.199770176</v>
      </c>
      <c r="H198" s="31">
        <f t="shared" si="20"/>
        <v>33.475538304000004</v>
      </c>
      <c r="I198" s="31">
        <f t="shared" si="20"/>
        <v>35.89994056896</v>
      </c>
      <c r="J198" s="31">
        <f t="shared" si="20"/>
        <v>36.35049629952</v>
      </c>
      <c r="K198" s="31">
        <f t="shared" si="20"/>
        <v>38.975833535183995</v>
      </c>
      <c r="L198" s="31">
        <f t="shared" si="20"/>
        <v>39.86740681649856</v>
      </c>
    </row>
    <row r="199" spans="1:12" ht="15">
      <c r="A199" s="20" t="s">
        <v>352</v>
      </c>
      <c r="B199" s="15" t="s">
        <v>283</v>
      </c>
      <c r="C199" s="16" t="s">
        <v>212</v>
      </c>
      <c r="D199" s="31">
        <f t="shared" si="20"/>
        <v>16.272</v>
      </c>
      <c r="E199" s="31">
        <f t="shared" si="20"/>
        <v>14.916</v>
      </c>
      <c r="F199" s="31">
        <f t="shared" si="20"/>
        <v>14.688</v>
      </c>
      <c r="G199" s="31">
        <f t="shared" si="20"/>
        <v>15.657408</v>
      </c>
      <c r="H199" s="31">
        <f t="shared" si="20"/>
        <v>16.009344</v>
      </c>
      <c r="I199" s="31">
        <f t="shared" si="20"/>
        <v>16.67513952</v>
      </c>
      <c r="J199" s="31">
        <f t="shared" si="20"/>
        <v>16.72206768</v>
      </c>
      <c r="K199" s="31">
        <f t="shared" si="20"/>
        <v>17.759023588799998</v>
      </c>
      <c r="L199" s="31">
        <f t="shared" si="20"/>
        <v>17.825724146879995</v>
      </c>
    </row>
    <row r="200" spans="1:12" ht="15">
      <c r="A200" s="10" t="s">
        <v>353</v>
      </c>
      <c r="B200" s="15" t="s">
        <v>284</v>
      </c>
      <c r="C200" s="16" t="s">
        <v>212</v>
      </c>
      <c r="D200" s="31">
        <f t="shared" si="20"/>
        <v>9.2316</v>
      </c>
      <c r="E200" s="31">
        <f t="shared" si="20"/>
        <v>9.7008</v>
      </c>
      <c r="F200" s="31">
        <f t="shared" si="20"/>
        <v>8.88552</v>
      </c>
      <c r="G200" s="31">
        <f t="shared" si="20"/>
        <v>9.47196432</v>
      </c>
      <c r="H200" s="31">
        <f t="shared" si="20"/>
        <v>9.498620879999999</v>
      </c>
      <c r="I200" s="31">
        <f t="shared" si="20"/>
        <v>10.0876420008</v>
      </c>
      <c r="J200" s="31">
        <f t="shared" si="20"/>
        <v>10.1160312372</v>
      </c>
      <c r="K200" s="31">
        <f t="shared" si="20"/>
        <v>10.743338730852</v>
      </c>
      <c r="L200" s="31">
        <f t="shared" si="20"/>
        <v>10.7836892988552</v>
      </c>
    </row>
    <row r="201" spans="1:12" ht="30">
      <c r="A201" s="25" t="s">
        <v>131</v>
      </c>
      <c r="B201" s="15" t="s">
        <v>43</v>
      </c>
      <c r="C201" s="15" t="s">
        <v>18</v>
      </c>
      <c r="D201" s="3">
        <v>104</v>
      </c>
      <c r="E201" s="32">
        <f>E193/D193*100</f>
        <v>108.0671964034727</v>
      </c>
      <c r="F201" s="32">
        <f>F193/E193*100</f>
        <v>103.1566677739811</v>
      </c>
      <c r="G201" s="3">
        <v>106.6</v>
      </c>
      <c r="H201" s="3">
        <v>106.9</v>
      </c>
      <c r="I201" s="3">
        <v>106.5</v>
      </c>
      <c r="J201" s="3">
        <v>106.5</v>
      </c>
      <c r="K201" s="3">
        <v>106.5</v>
      </c>
      <c r="L201" s="3">
        <v>106.6</v>
      </c>
    </row>
    <row r="202" ht="18.75">
      <c r="A202" s="1"/>
    </row>
  </sheetData>
  <sheetProtection/>
  <mergeCells count="28">
    <mergeCell ref="A2:A3"/>
    <mergeCell ref="B2:B3"/>
    <mergeCell ref="C2:C3"/>
    <mergeCell ref="D2:D3"/>
    <mergeCell ref="D6:D8"/>
    <mergeCell ref="H7:H8"/>
    <mergeCell ref="J7:J8"/>
    <mergeCell ref="A4:A8"/>
    <mergeCell ref="B4:B8"/>
    <mergeCell ref="C4:C8"/>
    <mergeCell ref="G7:G8"/>
    <mergeCell ref="I7:I8"/>
    <mergeCell ref="K7:K8"/>
    <mergeCell ref="E2:E3"/>
    <mergeCell ref="F2:F3"/>
    <mergeCell ref="G2:G3"/>
    <mergeCell ref="H2:L2"/>
    <mergeCell ref="H3:L3"/>
    <mergeCell ref="D4:D5"/>
    <mergeCell ref="E4:E5"/>
    <mergeCell ref="I6:J6"/>
    <mergeCell ref="L7:L8"/>
    <mergeCell ref="G6:H6"/>
    <mergeCell ref="E6:E8"/>
    <mergeCell ref="F6:F8"/>
    <mergeCell ref="K6:L6"/>
    <mergeCell ref="G4:L5"/>
    <mergeCell ref="F4:F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смета</cp:lastModifiedBy>
  <cp:lastPrinted>2021-11-09T13:06:23Z</cp:lastPrinted>
  <dcterms:created xsi:type="dcterms:W3CDTF">2013-05-25T16:45:04Z</dcterms:created>
  <dcterms:modified xsi:type="dcterms:W3CDTF">2021-11-09T13:10:05Z</dcterms:modified>
  <cp:category/>
  <cp:version/>
  <cp:contentType/>
  <cp:contentStatus/>
</cp:coreProperties>
</file>