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4"/>
  </bookViews>
  <sheets>
    <sheet name="01.12.19" sheetId="1" r:id="rId1"/>
    <sheet name="01.01.20" sheetId="2" r:id="rId2"/>
    <sheet name="01.02.20" sheetId="3" r:id="rId3"/>
    <sheet name="01.03.20" sheetId="4" r:id="rId4"/>
    <sheet name="01.04.20" sheetId="5" r:id="rId5"/>
  </sheets>
  <definedNames/>
  <calcPr fullCalcOnLoad="1"/>
</workbook>
</file>

<file path=xl/sharedStrings.xml><?xml version="1.0" encoding="utf-8"?>
<sst xmlns="http://schemas.openxmlformats.org/spreadsheetml/2006/main" count="325" uniqueCount="74">
  <si>
    <t xml:space="preserve"> Исполнение  бюджета</t>
  </si>
  <si>
    <t>Гончаровского сельского поселения Подгоренского  муниципального района</t>
  </si>
  <si>
    <t xml:space="preserve">                                                                                                                                                          рублей</t>
  </si>
  <si>
    <t>тыс. рублей</t>
  </si>
  <si>
    <t>Наименование показателя</t>
  </si>
  <si>
    <t>План на 
2019 год уточненный</t>
  </si>
  <si>
    <t>12  12 Консолидированный Исполнено</t>
  </si>
  <si>
    <t>Доходы бюджета - Всего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</si>
  <si>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</si>
  <si>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</si>
  <si>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</si>
  <si>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товарам( продукции)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</si>
  <si>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</si>
  <si>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</si>
  <si>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</si>
  <si>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</si>
  <si>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</si>
  <si>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</si>
  <si>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Налог на добычу полезных ископаемых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</si>
  <si>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</si>
  <si>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</si>
  <si>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</si>
  <si>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</si>
  <si>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</si>
  <si>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</si>
  <si>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</si>
  <si>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</si>
  <si>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</si>
  <si>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</si>
  <si>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Платежи взимаемые организациями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</si>
  <si>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</si>
  <si>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</si>
  <si>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</si>
  <si>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</si>
  <si>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</si>
  <si>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</si>
  <si>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</si>
  <si>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</si>
  <si>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</si>
  <si>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</si>
  <si>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реализацию дополнительных мероприятий, направ-х на снижение напряженности на рынке труда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</si>
  <si>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</si>
  <si>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</si>
  <si>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муципальных учреждений культуры, находящихся на территории сельских поселений</t>
  </si>
  <si>
    <t>Межбюджетные трансферты, передаваемые бюджетам на поощрение дотижения наилучших показателей деятельности органов исполнительной власти субъектов РФ и органов местного самруправления</t>
  </si>
  <si>
    <t>Иные межбюджетные трансферты, передаваемые бюджетам сельских поселений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</si>
  <si>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</si>
  <si>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</si>
  <si>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РАСХОДЫ БЮДЖЕТА -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</si>
  <si>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</si>
  <si>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</si>
  <si>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</si>
  <si>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</si>
  <si>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</si>
  <si>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</si>
  <si>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</si>
  <si>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</si>
  <si>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</si>
  <si>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</si>
  <si>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</si>
  <si>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 xml:space="preserve">ФИЗКУЛЬТУРА И СПОРТ  </t>
  </si>
  <si>
    <t>ОБСЛУЖИВАНИЕ ГОСУДАРСТВЕННОГО И МУНИЦИПАЛЬНОГО ДОЛГА</t>
  </si>
  <si>
    <t>На 01.12.2019</t>
  </si>
  <si>
    <t>Исполнено на 01.12.2019</t>
  </si>
  <si>
    <t>На 01.01.2020</t>
  </si>
  <si>
    <t>Исполнено на 01.01.2020</t>
  </si>
  <si>
    <t>Результат исполнения бюджета (дефицит"-". Профицит"+")</t>
  </si>
  <si>
    <t>На 01.02.2020</t>
  </si>
  <si>
    <t>План на 
2020 год уточненный</t>
  </si>
  <si>
    <t>Исполнено на 01.02.2020</t>
  </si>
  <si>
    <t>На 01.03.2020</t>
  </si>
  <si>
    <t>Исполнено на 01.03.2020</t>
  </si>
  <si>
    <t>На 01.04.2020</t>
  </si>
  <si>
    <t>Исполнено на 01.04.2020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</si>
</sst>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*#,##0.00"/>
    <numFmt numFmtId="173" formatCode="0.0"/>
  </numFmts>
  <fonts count="38">
    <font>
      <sz val="10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8"/>
      <color indexed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" fontId="33" fillId="0" borderId="2">
      <alignment horizontal="right" shrinkToFit="1"/>
      <protection/>
    </xf>
    <xf numFmtId="2" fontId="33" fillId="0" borderId="2">
      <alignment/>
      <protection/>
    </xf>
    <xf numFmtId="4" fontId="33" fillId="0" borderId="3">
      <alignment horizontal="right" wrapText="1"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4" applyNumberFormat="0" applyAlignment="0" applyProtection="0"/>
    <xf numFmtId="0" fontId="17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7" borderId="9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10" applyNumberFormat="0" applyAlignment="0" applyProtection="0"/>
    <xf numFmtId="9" fontId="1" fillId="0" borderId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0" fillId="0" borderId="0" xfId="0" applyFont="1" applyAlignment="1">
      <alignment/>
    </xf>
    <xf numFmtId="4" fontId="30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0" fontId="31" fillId="0" borderId="12" xfId="0" applyFont="1" applyBorder="1" applyAlignment="1">
      <alignment horizontal="center" vertical="top" wrapText="1"/>
    </xf>
    <xf numFmtId="4" fontId="31" fillId="0" borderId="13" xfId="0" applyNumberFormat="1" applyFont="1" applyFill="1" applyBorder="1" applyAlignment="1">
      <alignment horizontal="center" vertical="top" wrapText="1"/>
    </xf>
    <xf numFmtId="4" fontId="31" fillId="0" borderId="14" xfId="0" applyNumberFormat="1" applyFont="1" applyFill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28" borderId="16" xfId="0" applyFont="1" applyFill="1" applyBorder="1" applyAlignment="1">
      <alignment horizontal="center" wrapText="1"/>
    </xf>
    <xf numFmtId="4" fontId="31" fillId="28" borderId="3" xfId="0" applyNumberFormat="1" applyFont="1" applyFill="1" applyBorder="1" applyAlignment="1">
      <alignment horizontal="center" wrapText="1"/>
    </xf>
    <xf numFmtId="4" fontId="31" fillId="28" borderId="17" xfId="0" applyNumberFormat="1" applyFont="1" applyFill="1" applyBorder="1" applyAlignment="1">
      <alignment horizontal="center" wrapText="1"/>
    </xf>
    <xf numFmtId="172" fontId="30" fillId="0" borderId="15" xfId="0" applyNumberFormat="1" applyFont="1" applyBorder="1" applyAlignment="1">
      <alignment horizontal="right" wrapText="1"/>
    </xf>
    <xf numFmtId="0" fontId="30" fillId="0" borderId="18" xfId="0" applyFont="1" applyBorder="1" applyAlignment="1">
      <alignment horizontal="left" wrapText="1"/>
    </xf>
    <xf numFmtId="4" fontId="30" fillId="0" borderId="2" xfId="0" applyNumberFormat="1" applyFont="1" applyFill="1" applyBorder="1" applyAlignment="1">
      <alignment horizontal="center" wrapText="1"/>
    </xf>
    <xf numFmtId="4" fontId="30" fillId="0" borderId="19" xfId="0" applyNumberFormat="1" applyFont="1" applyFill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173" fontId="30" fillId="0" borderId="15" xfId="0" applyNumberFormat="1" applyFont="1" applyBorder="1" applyAlignment="1">
      <alignment horizontal="center" wrapText="1"/>
    </xf>
    <xf numFmtId="0" fontId="31" fillId="28" borderId="18" xfId="0" applyFont="1" applyFill="1" applyBorder="1" applyAlignment="1">
      <alignment horizontal="center"/>
    </xf>
    <xf numFmtId="4" fontId="31" fillId="28" borderId="2" xfId="0" applyNumberFormat="1" applyFont="1" applyFill="1" applyBorder="1" applyAlignment="1">
      <alignment horizontal="center"/>
    </xf>
    <xf numFmtId="4" fontId="31" fillId="28" borderId="19" xfId="0" applyNumberFormat="1" applyFont="1" applyFill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18" xfId="0" applyFont="1" applyBorder="1" applyAlignment="1">
      <alignment/>
    </xf>
    <xf numFmtId="4" fontId="30" fillId="0" borderId="2" xfId="0" applyNumberFormat="1" applyFont="1" applyFill="1" applyBorder="1" applyAlignment="1">
      <alignment horizontal="center"/>
    </xf>
    <xf numFmtId="4" fontId="30" fillId="0" borderId="19" xfId="0" applyNumberFormat="1" applyFont="1" applyFill="1" applyBorder="1" applyAlignment="1">
      <alignment horizontal="center"/>
    </xf>
    <xf numFmtId="0" fontId="30" fillId="0" borderId="18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4" fontId="31" fillId="0" borderId="21" xfId="0" applyNumberFormat="1" applyFont="1" applyFill="1" applyBorder="1" applyAlignment="1">
      <alignment horizontal="center"/>
    </xf>
    <xf numFmtId="4" fontId="31" fillId="0" borderId="22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top" wrapText="1"/>
    </xf>
    <xf numFmtId="4" fontId="31" fillId="0" borderId="24" xfId="0" applyNumberFormat="1" applyFont="1" applyFill="1" applyBorder="1" applyAlignment="1">
      <alignment horizontal="center" vertical="top" wrapText="1"/>
    </xf>
    <xf numFmtId="4" fontId="31" fillId="0" borderId="25" xfId="0" applyNumberFormat="1" applyFont="1" applyFill="1" applyBorder="1" applyAlignment="1">
      <alignment horizontal="center" vertical="top" wrapText="1"/>
    </xf>
    <xf numFmtId="0" fontId="31" fillId="28" borderId="26" xfId="0" applyFont="1" applyFill="1" applyBorder="1" applyAlignment="1">
      <alignment horizontal="center" wrapText="1"/>
    </xf>
    <xf numFmtId="4" fontId="31" fillId="28" borderId="27" xfId="0" applyNumberFormat="1" applyFont="1" applyFill="1" applyBorder="1" applyAlignment="1">
      <alignment horizontal="center" wrapText="1"/>
    </xf>
    <xf numFmtId="0" fontId="30" fillId="0" borderId="28" xfId="0" applyFont="1" applyBorder="1" applyAlignment="1">
      <alignment horizontal="left" wrapText="1"/>
    </xf>
    <xf numFmtId="4" fontId="30" fillId="0" borderId="29" xfId="0" applyNumberFormat="1" applyFont="1" applyFill="1" applyBorder="1" applyAlignment="1">
      <alignment horizontal="center" wrapText="1"/>
    </xf>
    <xf numFmtId="0" fontId="31" fillId="28" borderId="28" xfId="0" applyFont="1" applyFill="1" applyBorder="1" applyAlignment="1">
      <alignment horizontal="center"/>
    </xf>
    <xf numFmtId="4" fontId="31" fillId="28" borderId="29" xfId="0" applyNumberFormat="1" applyFont="1" applyFill="1" applyBorder="1" applyAlignment="1">
      <alignment horizontal="center"/>
    </xf>
    <xf numFmtId="0" fontId="30" fillId="0" borderId="28" xfId="0" applyFont="1" applyBorder="1" applyAlignment="1">
      <alignment/>
    </xf>
    <xf numFmtId="4" fontId="30" fillId="0" borderId="29" xfId="0" applyNumberFormat="1" applyFont="1" applyFill="1" applyBorder="1" applyAlignment="1">
      <alignment horizontal="center"/>
    </xf>
    <xf numFmtId="0" fontId="30" fillId="0" borderId="28" xfId="0" applyFont="1" applyBorder="1" applyAlignment="1">
      <alignment wrapText="1"/>
    </xf>
    <xf numFmtId="0" fontId="31" fillId="0" borderId="30" xfId="0" applyFont="1" applyBorder="1" applyAlignment="1">
      <alignment wrapText="1"/>
    </xf>
    <xf numFmtId="4" fontId="31" fillId="0" borderId="31" xfId="0" applyNumberFormat="1" applyFont="1" applyFill="1" applyBorder="1" applyAlignment="1">
      <alignment horizontal="center"/>
    </xf>
    <xf numFmtId="4" fontId="31" fillId="0" borderId="32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33" xfId="0" applyFont="1" applyBorder="1" applyAlignment="1">
      <alignment horizontal="right"/>
    </xf>
    <xf numFmtId="0" fontId="30" fillId="0" borderId="0" xfId="0" applyFont="1" applyBorder="1" applyAlignment="1">
      <alignment horizontal="right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68" xfId="49"/>
    <cellStyle name="xl75" xfId="50"/>
    <cellStyle name="xl83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33">
      <selection activeCell="E62" sqref="E62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7.2812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62</v>
      </c>
      <c r="B3" s="44"/>
      <c r="C3" s="44"/>
      <c r="D3" s="3"/>
    </row>
    <row r="4" spans="1:4" ht="12.75" customHeight="1" thickBot="1">
      <c r="A4" s="45" t="s">
        <v>2</v>
      </c>
      <c r="B4" s="45"/>
      <c r="C4" s="45"/>
      <c r="D4" s="4" t="s">
        <v>3</v>
      </c>
    </row>
    <row r="5" spans="1:4" ht="46.5" customHeight="1" thickBot="1">
      <c r="A5" s="5" t="s">
        <v>4</v>
      </c>
      <c r="B5" s="6" t="s">
        <v>5</v>
      </c>
      <c r="C5" s="7" t="s">
        <v>63</v>
      </c>
      <c r="D5" s="8" t="s">
        <v>6</v>
      </c>
    </row>
    <row r="6" spans="1:4" ht="18.75" customHeight="1">
      <c r="A6" s="9" t="s">
        <v>7</v>
      </c>
      <c r="B6" s="10">
        <f>B7+B31</f>
        <v>4786447.01</v>
      </c>
      <c r="C6" s="11">
        <f>C7+C31</f>
        <v>4565199.359999999</v>
      </c>
      <c r="D6" s="12">
        <f>ROUND(742030526.57,2)</f>
        <v>742030526.57</v>
      </c>
    </row>
    <row r="7" spans="1:4" ht="16.5" customHeight="1">
      <c r="A7" s="13" t="s">
        <v>8</v>
      </c>
      <c r="B7" s="14">
        <f>B8+B9+B10+B12+B13+B14+B15+B16+B17+B18+B19+B20+B21+B22+B23+B24+B25+B26+B27+B29+B30+B11</f>
        <v>811300</v>
      </c>
      <c r="C7" s="14">
        <f>C8+C9+C10+C12+C13+C14+C15+C16+C17+C18+C19+C20+C21+C22+C23+C24+C25+C26+C27+C29+C30+C11</f>
        <v>900264.94</v>
      </c>
      <c r="D7" s="12">
        <f>ROUND(483984227.91,2)</f>
        <v>483984227.91</v>
      </c>
    </row>
    <row r="8" spans="1:4" ht="18" customHeight="1" hidden="1">
      <c r="A8" s="13" t="s">
        <v>9</v>
      </c>
      <c r="B8" s="14"/>
      <c r="C8" s="15"/>
      <c r="D8" s="12">
        <f>ROUND(32351875.61,2)</f>
        <v>32351875.61</v>
      </c>
    </row>
    <row r="9" spans="1:4" ht="17.25" customHeight="1">
      <c r="A9" s="13" t="s">
        <v>10</v>
      </c>
      <c r="B9" s="14">
        <v>35300</v>
      </c>
      <c r="C9" s="15">
        <v>33750.6</v>
      </c>
      <c r="D9" s="12">
        <f>ROUND(160073377.83,2)</f>
        <v>160073377.83</v>
      </c>
    </row>
    <row r="10" spans="1:4" ht="18" customHeight="1">
      <c r="A10" s="13" t="s">
        <v>11</v>
      </c>
      <c r="B10" s="14"/>
      <c r="C10" s="15"/>
      <c r="D10" s="12">
        <f>ROUND(9128061.09,2)</f>
        <v>9128061.09</v>
      </c>
    </row>
    <row r="11" spans="1:4" ht="18" customHeight="1">
      <c r="A11" s="13" t="s">
        <v>12</v>
      </c>
      <c r="B11" s="14"/>
      <c r="C11" s="15"/>
      <c r="D11" s="12"/>
    </row>
    <row r="12" spans="1:4" ht="13.5">
      <c r="A12" s="13" t="s">
        <v>13</v>
      </c>
      <c r="B12" s="14"/>
      <c r="C12" s="15"/>
      <c r="D12" s="12">
        <f>ROUND(42722692.22,2)</f>
        <v>42722692.22</v>
      </c>
    </row>
    <row r="13" spans="1:4" ht="15" customHeight="1">
      <c r="A13" s="13" t="s">
        <v>14</v>
      </c>
      <c r="B13" s="14"/>
      <c r="C13" s="15"/>
      <c r="D13" s="12">
        <f>ROUND(7416703.85,2)</f>
        <v>7416703.85</v>
      </c>
    </row>
    <row r="14" spans="1:4" ht="15" customHeight="1">
      <c r="A14" s="13" t="s">
        <v>15</v>
      </c>
      <c r="B14" s="14">
        <v>40000</v>
      </c>
      <c r="C14" s="15">
        <v>26707.53</v>
      </c>
      <c r="D14" s="12">
        <f>ROUND(1302741.98,2)</f>
        <v>1302741.98</v>
      </c>
    </row>
    <row r="15" spans="1:4" ht="16.5" customHeight="1" hidden="1">
      <c r="A15" s="13" t="s">
        <v>16</v>
      </c>
      <c r="B15" s="14"/>
      <c r="C15" s="15"/>
      <c r="D15" s="12">
        <f>ROUND(51296166.34,2)</f>
        <v>51296166.34</v>
      </c>
    </row>
    <row r="16" spans="1:4" ht="15.75" customHeight="1">
      <c r="A16" s="13" t="s">
        <v>17</v>
      </c>
      <c r="B16" s="14">
        <v>675000</v>
      </c>
      <c r="C16" s="15">
        <v>775561.75</v>
      </c>
      <c r="D16" s="12">
        <f>ROUND(71468760.61,2)</f>
        <v>71468760.61</v>
      </c>
    </row>
    <row r="17" spans="1:4" ht="17.25" customHeight="1" hidden="1">
      <c r="A17" s="13" t="s">
        <v>18</v>
      </c>
      <c r="B17" s="14"/>
      <c r="C17" s="15"/>
      <c r="D17" s="12">
        <f>ROUND(533554.49,2)</f>
        <v>533554.49</v>
      </c>
    </row>
    <row r="18" spans="1:4" ht="17.25" customHeight="1">
      <c r="A18" s="13" t="s">
        <v>19</v>
      </c>
      <c r="B18" s="14">
        <v>8000</v>
      </c>
      <c r="C18" s="15">
        <v>13500</v>
      </c>
      <c r="D18" s="12">
        <f>ROUND(16621985.17,2)</f>
        <v>16621985.17</v>
      </c>
    </row>
    <row r="19" spans="1:4" ht="27" hidden="1">
      <c r="A19" s="13" t="s">
        <v>20</v>
      </c>
      <c r="B19" s="14"/>
      <c r="C19" s="15"/>
      <c r="D19" s="12">
        <f>ROUND(73980.32,2)</f>
        <v>73980.32</v>
      </c>
    </row>
    <row r="20" spans="1:4" ht="27" hidden="1">
      <c r="A20" s="13" t="s">
        <v>21</v>
      </c>
      <c r="B20" s="14"/>
      <c r="C20" s="15"/>
      <c r="D20" s="12">
        <f>ROUND(653,2)</f>
        <v>653</v>
      </c>
    </row>
    <row r="21" spans="1:4" ht="60.75" customHeight="1">
      <c r="A21" s="13" t="s">
        <v>22</v>
      </c>
      <c r="B21" s="14">
        <v>53000</v>
      </c>
      <c r="C21" s="15">
        <v>37127.96</v>
      </c>
      <c r="D21" s="12">
        <f>ROUND(18414160.9,2)</f>
        <v>18414160.9</v>
      </c>
    </row>
    <row r="22" spans="1:4" ht="17.25" customHeight="1">
      <c r="A22" s="13" t="s">
        <v>23</v>
      </c>
      <c r="B22" s="14"/>
      <c r="C22" s="15"/>
      <c r="D22" s="12">
        <f>ROUND(84639,2)</f>
        <v>84639</v>
      </c>
    </row>
    <row r="23" spans="1:4" ht="63" customHeight="1" hidden="1">
      <c r="A23" s="13" t="s">
        <v>24</v>
      </c>
      <c r="B23" s="14"/>
      <c r="C23" s="15"/>
      <c r="D23" s="12">
        <f>ROUND(8801103.59,2)</f>
        <v>8801103.59</v>
      </c>
    </row>
    <row r="24" spans="1:4" ht="18" customHeight="1">
      <c r="A24" s="13" t="s">
        <v>25</v>
      </c>
      <c r="B24" s="14"/>
      <c r="C24" s="15"/>
      <c r="D24" s="12">
        <f>ROUND(4370607.57,2)</f>
        <v>4370607.57</v>
      </c>
    </row>
    <row r="25" spans="1:4" ht="16.5" customHeight="1">
      <c r="A25" s="13" t="s">
        <v>26</v>
      </c>
      <c r="B25" s="14"/>
      <c r="C25" s="15"/>
      <c r="D25" s="12">
        <f>ROUND(18027790.02,2)</f>
        <v>18027790.02</v>
      </c>
    </row>
    <row r="26" spans="1:4" ht="63.75" customHeight="1">
      <c r="A26" s="13" t="s">
        <v>27</v>
      </c>
      <c r="B26" s="14">
        <v>0</v>
      </c>
      <c r="C26" s="15">
        <v>0</v>
      </c>
      <c r="D26" s="12">
        <f>ROUND(19581629.04,2)</f>
        <v>19581629.04</v>
      </c>
    </row>
    <row r="27" spans="1:4" ht="41.25">
      <c r="A27" s="13" t="s">
        <v>28</v>
      </c>
      <c r="B27" s="14"/>
      <c r="C27" s="15"/>
      <c r="D27" s="12">
        <f>ROUND(4349095.8,2)</f>
        <v>4349095.8</v>
      </c>
    </row>
    <row r="28" spans="1:4" ht="13.5" hidden="1">
      <c r="A28" s="13" t="s">
        <v>29</v>
      </c>
      <c r="B28" s="14"/>
      <c r="C28" s="15"/>
      <c r="D28" s="12"/>
    </row>
    <row r="29" spans="1:4" ht="17.25" customHeight="1">
      <c r="A29" s="13" t="s">
        <v>30</v>
      </c>
      <c r="B29" s="14"/>
      <c r="C29" s="15">
        <v>7000</v>
      </c>
      <c r="D29" s="12">
        <f>ROUND(4264172.16,2)</f>
        <v>4264172.16</v>
      </c>
    </row>
    <row r="30" spans="1:4" ht="15.75" customHeight="1">
      <c r="A30" s="13" t="s">
        <v>31</v>
      </c>
      <c r="B30" s="14"/>
      <c r="C30" s="15">
        <v>6617.1</v>
      </c>
      <c r="D30" s="12">
        <f>ROUND(13100477.32,2)</f>
        <v>13100477.32</v>
      </c>
    </row>
    <row r="31" spans="1:4" ht="17.25" customHeight="1">
      <c r="A31" s="13" t="s">
        <v>32</v>
      </c>
      <c r="B31" s="14">
        <f>B32+B45+B46</f>
        <v>3975147.01</v>
      </c>
      <c r="C31" s="15">
        <f>C32+C45+C46</f>
        <v>3664934.42</v>
      </c>
      <c r="D31" s="16">
        <f>D32+D45+D46</f>
        <v>258046298.66000003</v>
      </c>
    </row>
    <row r="32" spans="1:4" ht="27">
      <c r="A32" s="13" t="s">
        <v>33</v>
      </c>
      <c r="B32" s="14">
        <f>B33+B34+B35+B36+B37+B38+B39+B41+B44+B42+B43+B40</f>
        <v>3955147.01</v>
      </c>
      <c r="C32" s="14">
        <f>C33+C34+C35+C36+C37+C38+C39+C41+C44+C42+C43+C40</f>
        <v>3639934.42</v>
      </c>
      <c r="D32" s="17">
        <f>D33+D34+D35+D36+D37+D38+D39</f>
        <v>256498560.3</v>
      </c>
    </row>
    <row r="33" spans="1:4" ht="20.25" customHeight="1">
      <c r="A33" s="13" t="s">
        <v>34</v>
      </c>
      <c r="B33" s="14">
        <v>2405000</v>
      </c>
      <c r="C33" s="15">
        <v>2204580</v>
      </c>
      <c r="D33" s="12">
        <f>ROUND(36778900,2)</f>
        <v>36778900</v>
      </c>
    </row>
    <row r="34" spans="1:4" ht="27.75" customHeight="1">
      <c r="A34" s="13" t="s">
        <v>35</v>
      </c>
      <c r="B34" s="14">
        <v>0</v>
      </c>
      <c r="C34" s="15">
        <v>0</v>
      </c>
      <c r="D34" s="12">
        <f>ROUND(42478096.37,2)</f>
        <v>42478096.37</v>
      </c>
    </row>
    <row r="35" spans="1:4" ht="20.25" customHeight="1">
      <c r="A35" s="13" t="s">
        <v>36</v>
      </c>
      <c r="B35" s="14">
        <v>78800</v>
      </c>
      <c r="C35" s="15">
        <v>78800</v>
      </c>
      <c r="D35" s="12">
        <f>ROUND(175043726.93,2)</f>
        <v>175043726.93</v>
      </c>
    </row>
    <row r="36" spans="1:4" ht="54.75" hidden="1">
      <c r="A36" s="13" t="s">
        <v>37</v>
      </c>
      <c r="B36" s="14"/>
      <c r="C36" s="15"/>
      <c r="D36" s="12">
        <f>ROUND(21382,2)</f>
        <v>21382</v>
      </c>
    </row>
    <row r="37" spans="1:4" ht="33.75" customHeight="1" hidden="1">
      <c r="A37" s="13" t="s">
        <v>38</v>
      </c>
      <c r="B37" s="14">
        <v>0</v>
      </c>
      <c r="C37" s="15">
        <v>0</v>
      </c>
      <c r="D37" s="12">
        <f>ROUND(1941555,2)</f>
        <v>1941555</v>
      </c>
    </row>
    <row r="38" spans="1:4" ht="30" customHeight="1" hidden="1">
      <c r="A38" s="13" t="s">
        <v>39</v>
      </c>
      <c r="B38" s="14">
        <v>0</v>
      </c>
      <c r="C38" s="15">
        <v>0</v>
      </c>
      <c r="D38" s="12">
        <f>ROUND(234900,2)</f>
        <v>234900</v>
      </c>
    </row>
    <row r="39" spans="1:4" ht="27" hidden="1">
      <c r="A39" s="13" t="s">
        <v>40</v>
      </c>
      <c r="B39" s="14"/>
      <c r="C39" s="15"/>
      <c r="D39" s="12"/>
    </row>
    <row r="40" spans="1:4" ht="41.25" hidden="1">
      <c r="A40" s="13" t="s">
        <v>41</v>
      </c>
      <c r="B40" s="14">
        <v>0</v>
      </c>
      <c r="C40" s="15">
        <v>0</v>
      </c>
      <c r="D40" s="12"/>
    </row>
    <row r="41" spans="1:4" ht="36.75" customHeight="1" hidden="1">
      <c r="A41" s="13" t="s">
        <v>42</v>
      </c>
      <c r="B41" s="14">
        <v>0</v>
      </c>
      <c r="C41" s="15">
        <v>0</v>
      </c>
      <c r="D41" s="12"/>
    </row>
    <row r="42" spans="1:4" ht="46.5" customHeight="1" hidden="1">
      <c r="A42" s="13" t="s">
        <v>43</v>
      </c>
      <c r="B42" s="14">
        <v>0</v>
      </c>
      <c r="C42" s="15">
        <v>0</v>
      </c>
      <c r="D42" s="12"/>
    </row>
    <row r="43" spans="1:4" ht="46.5" customHeight="1" hidden="1">
      <c r="A43" s="13" t="s">
        <v>44</v>
      </c>
      <c r="B43" s="14">
        <v>0</v>
      </c>
      <c r="C43" s="15">
        <v>0</v>
      </c>
      <c r="D43" s="12"/>
    </row>
    <row r="44" spans="1:4" ht="21" customHeight="1">
      <c r="A44" s="13" t="s">
        <v>45</v>
      </c>
      <c r="B44" s="14">
        <v>1471347.01</v>
      </c>
      <c r="C44" s="15">
        <v>1356554.42</v>
      </c>
      <c r="D44" s="12"/>
    </row>
    <row r="45" spans="1:4" ht="18.75" customHeight="1">
      <c r="A45" s="13" t="s">
        <v>46</v>
      </c>
      <c r="B45" s="14">
        <v>20000</v>
      </c>
      <c r="C45" s="15">
        <v>25000</v>
      </c>
      <c r="D45" s="12">
        <f>ROUND(2698275,2)</f>
        <v>2698275</v>
      </c>
    </row>
    <row r="46" spans="1:4" ht="31.5" customHeight="1">
      <c r="A46" s="13" t="s">
        <v>47</v>
      </c>
      <c r="B46" s="14"/>
      <c r="C46" s="15"/>
      <c r="D46" s="12">
        <f>ROUND(-1150536.64,2)</f>
        <v>-1150536.64</v>
      </c>
    </row>
    <row r="47" spans="1:4" ht="15.75" customHeight="1">
      <c r="A47" s="18" t="s">
        <v>48</v>
      </c>
      <c r="B47" s="19">
        <f>SUM(B49:B60)</f>
        <v>5037453.84</v>
      </c>
      <c r="C47" s="20">
        <f>SUM(C49:C60)</f>
        <v>4384892.26</v>
      </c>
      <c r="D47" s="21">
        <f>D49+D50+D51+D52+D53+D55+D56+D57+D58+D59+D60</f>
        <v>0</v>
      </c>
    </row>
    <row r="48" spans="1:4" ht="15.75" customHeight="1">
      <c r="A48" s="22" t="s">
        <v>49</v>
      </c>
      <c r="B48" s="23"/>
      <c r="C48" s="24"/>
      <c r="D48" s="21"/>
    </row>
    <row r="49" spans="1:4" ht="15.75" customHeight="1">
      <c r="A49" s="22" t="s">
        <v>50</v>
      </c>
      <c r="B49" s="23">
        <v>1877251</v>
      </c>
      <c r="C49" s="24">
        <v>1682069.23</v>
      </c>
      <c r="D49" s="21"/>
    </row>
    <row r="50" spans="1:4" ht="15.75" customHeight="1">
      <c r="A50" s="22" t="s">
        <v>51</v>
      </c>
      <c r="B50" s="23">
        <v>78800</v>
      </c>
      <c r="C50" s="24">
        <v>72237.01</v>
      </c>
      <c r="D50" s="21"/>
    </row>
    <row r="51" spans="1:4" ht="30.75" customHeight="1">
      <c r="A51" s="25" t="s">
        <v>52</v>
      </c>
      <c r="B51" s="23">
        <v>1000</v>
      </c>
      <c r="C51" s="24">
        <v>0</v>
      </c>
      <c r="D51" s="21"/>
    </row>
    <row r="52" spans="1:4" ht="15.75" customHeight="1">
      <c r="A52" s="25" t="s">
        <v>53</v>
      </c>
      <c r="B52" s="23">
        <v>1448570.5</v>
      </c>
      <c r="C52" s="24">
        <v>1249960.65</v>
      </c>
      <c r="D52" s="21"/>
    </row>
    <row r="53" spans="1:4" ht="15" customHeight="1">
      <c r="A53" s="25" t="s">
        <v>54</v>
      </c>
      <c r="B53" s="23">
        <v>292532.34</v>
      </c>
      <c r="C53" s="24">
        <v>263947.08</v>
      </c>
      <c r="D53" s="21"/>
    </row>
    <row r="54" spans="1:4" ht="15.75" customHeight="1" hidden="1">
      <c r="A54" s="25" t="s">
        <v>55</v>
      </c>
      <c r="B54" s="23"/>
      <c r="C54" s="24"/>
      <c r="D54" s="21"/>
    </row>
    <row r="55" spans="1:4" ht="15.75" customHeight="1" hidden="1">
      <c r="A55" s="25" t="s">
        <v>56</v>
      </c>
      <c r="B55" s="23"/>
      <c r="C55" s="24"/>
      <c r="D55" s="21"/>
    </row>
    <row r="56" spans="1:4" ht="19.5" customHeight="1">
      <c r="A56" s="25" t="s">
        <v>57</v>
      </c>
      <c r="B56" s="23">
        <v>1275000</v>
      </c>
      <c r="C56" s="24">
        <v>1058000</v>
      </c>
      <c r="D56" s="21"/>
    </row>
    <row r="57" spans="1:4" ht="15.75" customHeight="1" hidden="1">
      <c r="A57" s="25" t="s">
        <v>58</v>
      </c>
      <c r="B57" s="23"/>
      <c r="C57" s="24"/>
      <c r="D57" s="21"/>
    </row>
    <row r="58" spans="1:4" ht="14.25" customHeight="1">
      <c r="A58" s="25" t="s">
        <v>59</v>
      </c>
      <c r="B58" s="23">
        <v>64300</v>
      </c>
      <c r="C58" s="24">
        <v>58678.29</v>
      </c>
      <c r="D58" s="21"/>
    </row>
    <row r="59" spans="1:4" ht="15.75" customHeight="1" hidden="1">
      <c r="A59" s="25" t="s">
        <v>60</v>
      </c>
      <c r="B59" s="23"/>
      <c r="C59" s="24"/>
      <c r="D59" s="21"/>
    </row>
    <row r="60" spans="1:4" ht="18" customHeight="1">
      <c r="A60" s="25" t="s">
        <v>61</v>
      </c>
      <c r="B60" s="23">
        <v>0</v>
      </c>
      <c r="C60" s="24">
        <v>0</v>
      </c>
      <c r="D60" s="21"/>
    </row>
    <row r="61" spans="1:4" ht="20.25" customHeight="1" thickBot="1">
      <c r="A61" s="26" t="s">
        <v>66</v>
      </c>
      <c r="B61" s="27">
        <f>B6-B47</f>
        <v>-251006.83000000007</v>
      </c>
      <c r="C61" s="28">
        <f>C6-C47</f>
        <v>180307.09999999963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44">
      <selection activeCell="A62" sqref="A62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.5742187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64</v>
      </c>
      <c r="B3" s="44"/>
      <c r="C3" s="44"/>
      <c r="D3" s="3"/>
    </row>
    <row r="4" spans="1:4" ht="12.75" customHeight="1" thickBot="1">
      <c r="A4" s="45" t="s">
        <v>2</v>
      </c>
      <c r="B4" s="45"/>
      <c r="C4" s="45"/>
      <c r="D4" s="4" t="s">
        <v>3</v>
      </c>
    </row>
    <row r="5" spans="1:4" ht="46.5" customHeight="1" thickBot="1">
      <c r="A5" s="5" t="s">
        <v>4</v>
      </c>
      <c r="B5" s="6" t="s">
        <v>5</v>
      </c>
      <c r="C5" s="7" t="s">
        <v>65</v>
      </c>
      <c r="D5" s="8" t="s">
        <v>6</v>
      </c>
    </row>
    <row r="6" spans="1:4" ht="18.75" customHeight="1">
      <c r="A6" s="9" t="s">
        <v>7</v>
      </c>
      <c r="B6" s="10">
        <f>B7+B31</f>
        <v>5074450.97</v>
      </c>
      <c r="C6" s="11">
        <f>C7+C31</f>
        <v>5077380.6</v>
      </c>
      <c r="D6" s="12">
        <f>ROUND(742030526.57,2)</f>
        <v>742030526.57</v>
      </c>
    </row>
    <row r="7" spans="1:4" ht="16.5" customHeight="1">
      <c r="A7" s="13" t="s">
        <v>8</v>
      </c>
      <c r="B7" s="14">
        <f>B8+B9+B10+B12+B13+B14+B15+B16+B17+B18+B19+B20+B21+B22+B23+B24+B25+B26+B27+B29+B30+B11</f>
        <v>957103.96</v>
      </c>
      <c r="C7" s="14">
        <f>C8+C9+C10+C12+C13+C14+C15+C16+C17+C18+C19+C20+C21+C22+C23+C24+C25+C26+C27+C29+C30+C11</f>
        <v>960033.59</v>
      </c>
      <c r="D7" s="12">
        <f>ROUND(483984227.91,2)</f>
        <v>483984227.91</v>
      </c>
    </row>
    <row r="8" spans="1:4" ht="18" customHeight="1" hidden="1">
      <c r="A8" s="13" t="s">
        <v>9</v>
      </c>
      <c r="B8" s="14"/>
      <c r="C8" s="15"/>
      <c r="D8" s="12">
        <f>ROUND(32351875.61,2)</f>
        <v>32351875.61</v>
      </c>
    </row>
    <row r="9" spans="1:4" ht="17.25" customHeight="1">
      <c r="A9" s="13" t="s">
        <v>10</v>
      </c>
      <c r="B9" s="14">
        <v>38542</v>
      </c>
      <c r="C9" s="15">
        <v>38535.98</v>
      </c>
      <c r="D9" s="12">
        <f>ROUND(160073377.83,2)</f>
        <v>160073377.83</v>
      </c>
    </row>
    <row r="10" spans="1:4" ht="18" customHeight="1">
      <c r="A10" s="13" t="s">
        <v>11</v>
      </c>
      <c r="B10" s="14"/>
      <c r="C10" s="15"/>
      <c r="D10" s="12">
        <f>ROUND(9128061.09,2)</f>
        <v>9128061.09</v>
      </c>
    </row>
    <row r="11" spans="1:4" ht="18" customHeight="1">
      <c r="A11" s="13" t="s">
        <v>12</v>
      </c>
      <c r="B11" s="14"/>
      <c r="C11" s="15"/>
      <c r="D11" s="12"/>
    </row>
    <row r="12" spans="1:4" ht="13.5">
      <c r="A12" s="13" t="s">
        <v>13</v>
      </c>
      <c r="B12" s="14"/>
      <c r="C12" s="15"/>
      <c r="D12" s="12">
        <f>ROUND(42722692.22,2)</f>
        <v>42722692.22</v>
      </c>
    </row>
    <row r="13" spans="1:4" ht="15" customHeight="1">
      <c r="A13" s="13" t="s">
        <v>14</v>
      </c>
      <c r="B13" s="14"/>
      <c r="C13" s="15"/>
      <c r="D13" s="12">
        <f>ROUND(7416703.85,2)</f>
        <v>7416703.85</v>
      </c>
    </row>
    <row r="14" spans="1:4" ht="15" customHeight="1">
      <c r="A14" s="13" t="s">
        <v>15</v>
      </c>
      <c r="B14" s="14">
        <v>31000</v>
      </c>
      <c r="C14" s="15">
        <v>30996.32</v>
      </c>
      <c r="D14" s="12">
        <f>ROUND(1302741.98,2)</f>
        <v>1302741.98</v>
      </c>
    </row>
    <row r="15" spans="1:4" ht="16.5" customHeight="1" hidden="1">
      <c r="A15" s="13" t="s">
        <v>16</v>
      </c>
      <c r="B15" s="14"/>
      <c r="C15" s="15"/>
      <c r="D15" s="12">
        <f>ROUND(51296166.34,2)</f>
        <v>51296166.34</v>
      </c>
    </row>
    <row r="16" spans="1:4" ht="15.75" customHeight="1">
      <c r="A16" s="13" t="s">
        <v>17</v>
      </c>
      <c r="B16" s="14">
        <v>826200</v>
      </c>
      <c r="C16" s="15">
        <v>829139.33</v>
      </c>
      <c r="D16" s="12">
        <f>ROUND(71468760.61,2)</f>
        <v>71468760.61</v>
      </c>
    </row>
    <row r="17" spans="1:4" ht="17.25" customHeight="1" hidden="1">
      <c r="A17" s="13" t="s">
        <v>18</v>
      </c>
      <c r="B17" s="14"/>
      <c r="C17" s="15"/>
      <c r="D17" s="12">
        <f>ROUND(533554.49,2)</f>
        <v>533554.49</v>
      </c>
    </row>
    <row r="18" spans="1:4" ht="17.25" customHeight="1">
      <c r="A18" s="13" t="s">
        <v>19</v>
      </c>
      <c r="B18" s="14">
        <v>13500</v>
      </c>
      <c r="C18" s="15">
        <v>13500</v>
      </c>
      <c r="D18" s="12">
        <f>ROUND(16621985.17,2)</f>
        <v>16621985.17</v>
      </c>
    </row>
    <row r="19" spans="1:4" ht="27" hidden="1">
      <c r="A19" s="13" t="s">
        <v>20</v>
      </c>
      <c r="B19" s="14"/>
      <c r="C19" s="15"/>
      <c r="D19" s="12">
        <f>ROUND(73980.32,2)</f>
        <v>73980.32</v>
      </c>
    </row>
    <row r="20" spans="1:4" ht="27" hidden="1">
      <c r="A20" s="13" t="s">
        <v>21</v>
      </c>
      <c r="B20" s="14"/>
      <c r="C20" s="15"/>
      <c r="D20" s="12">
        <f>ROUND(653,2)</f>
        <v>653</v>
      </c>
    </row>
    <row r="21" spans="1:4" ht="60.75" customHeight="1">
      <c r="A21" s="13" t="s">
        <v>22</v>
      </c>
      <c r="B21" s="14">
        <v>39861.96</v>
      </c>
      <c r="C21" s="15">
        <v>39861.96</v>
      </c>
      <c r="D21" s="12">
        <f>ROUND(18414160.9,2)</f>
        <v>18414160.9</v>
      </c>
    </row>
    <row r="22" spans="1:4" ht="17.25" customHeight="1">
      <c r="A22" s="13" t="s">
        <v>23</v>
      </c>
      <c r="B22" s="14"/>
      <c r="C22" s="15"/>
      <c r="D22" s="12">
        <f>ROUND(84639,2)</f>
        <v>84639</v>
      </c>
    </row>
    <row r="23" spans="1:4" ht="63" customHeight="1" hidden="1">
      <c r="A23" s="13" t="s">
        <v>24</v>
      </c>
      <c r="B23" s="14"/>
      <c r="C23" s="15"/>
      <c r="D23" s="12">
        <f>ROUND(8801103.59,2)</f>
        <v>8801103.59</v>
      </c>
    </row>
    <row r="24" spans="1:4" ht="18" customHeight="1">
      <c r="A24" s="13" t="s">
        <v>25</v>
      </c>
      <c r="B24" s="14"/>
      <c r="C24" s="15"/>
      <c r="D24" s="12">
        <f>ROUND(4370607.57,2)</f>
        <v>4370607.57</v>
      </c>
    </row>
    <row r="25" spans="1:4" ht="16.5" customHeight="1">
      <c r="A25" s="13" t="s">
        <v>26</v>
      </c>
      <c r="B25" s="14"/>
      <c r="C25" s="15"/>
      <c r="D25" s="12">
        <f>ROUND(18027790.02,2)</f>
        <v>18027790.02</v>
      </c>
    </row>
    <row r="26" spans="1:4" ht="63.75" customHeight="1">
      <c r="A26" s="13" t="s">
        <v>27</v>
      </c>
      <c r="B26" s="14">
        <v>0</v>
      </c>
      <c r="C26" s="15">
        <v>0</v>
      </c>
      <c r="D26" s="12">
        <f>ROUND(19581629.04,2)</f>
        <v>19581629.04</v>
      </c>
    </row>
    <row r="27" spans="1:4" ht="41.25">
      <c r="A27" s="13" t="s">
        <v>28</v>
      </c>
      <c r="B27" s="14"/>
      <c r="C27" s="15"/>
      <c r="D27" s="12">
        <f>ROUND(4349095.8,2)</f>
        <v>4349095.8</v>
      </c>
    </row>
    <row r="28" spans="1:4" ht="13.5" hidden="1">
      <c r="A28" s="13" t="s">
        <v>29</v>
      </c>
      <c r="B28" s="14"/>
      <c r="C28" s="15"/>
      <c r="D28" s="12"/>
    </row>
    <row r="29" spans="1:4" ht="17.25" customHeight="1">
      <c r="A29" s="13" t="s">
        <v>30</v>
      </c>
      <c r="B29" s="14">
        <v>8000</v>
      </c>
      <c r="C29" s="15">
        <v>8000</v>
      </c>
      <c r="D29" s="12">
        <f>ROUND(4264172.16,2)</f>
        <v>4264172.16</v>
      </c>
    </row>
    <row r="30" spans="1:4" ht="15.75" customHeight="1">
      <c r="A30" s="13" t="s">
        <v>31</v>
      </c>
      <c r="B30" s="14"/>
      <c r="C30" s="15"/>
      <c r="D30" s="12">
        <f>ROUND(13100477.32,2)</f>
        <v>13100477.32</v>
      </c>
    </row>
    <row r="31" spans="1:4" ht="17.25" customHeight="1">
      <c r="A31" s="13" t="s">
        <v>32</v>
      </c>
      <c r="B31" s="14">
        <f>B32+B45+B46</f>
        <v>4117347.01</v>
      </c>
      <c r="C31" s="15">
        <f>C32+C45+C46</f>
        <v>4117347.01</v>
      </c>
      <c r="D31" s="16">
        <f>D32+D45+D46</f>
        <v>258046298.66000003</v>
      </c>
    </row>
    <row r="32" spans="1:4" ht="27">
      <c r="A32" s="13" t="s">
        <v>33</v>
      </c>
      <c r="B32" s="14">
        <f>B33+B34+B35+B36+B37+B38+B39+B41+B44+B42+B43+B40</f>
        <v>4092347.01</v>
      </c>
      <c r="C32" s="14">
        <f>C33+C34+C35+C36+C37+C38+C39+C41+C44+C42+C43+C40</f>
        <v>4092347.01</v>
      </c>
      <c r="D32" s="17">
        <f>D33+D34+D35+D36+D37+D38+D39</f>
        <v>256498560.3</v>
      </c>
    </row>
    <row r="33" spans="1:4" ht="20.25" customHeight="1">
      <c r="A33" s="13" t="s">
        <v>34</v>
      </c>
      <c r="B33" s="14">
        <v>2411200</v>
      </c>
      <c r="C33" s="15">
        <v>2411200</v>
      </c>
      <c r="D33" s="12">
        <f>ROUND(36778900,2)</f>
        <v>36778900</v>
      </c>
    </row>
    <row r="34" spans="1:4" ht="27.75" customHeight="1">
      <c r="A34" s="13" t="s">
        <v>35</v>
      </c>
      <c r="B34" s="14">
        <v>0</v>
      </c>
      <c r="C34" s="15">
        <v>0</v>
      </c>
      <c r="D34" s="12">
        <f>ROUND(42478096.37,2)</f>
        <v>42478096.37</v>
      </c>
    </row>
    <row r="35" spans="1:4" ht="20.25" customHeight="1">
      <c r="A35" s="13" t="s">
        <v>36</v>
      </c>
      <c r="B35" s="14">
        <v>78800</v>
      </c>
      <c r="C35" s="15">
        <v>78800</v>
      </c>
      <c r="D35" s="12">
        <f>ROUND(175043726.93,2)</f>
        <v>175043726.93</v>
      </c>
    </row>
    <row r="36" spans="1:4" ht="54.75" hidden="1">
      <c r="A36" s="13" t="s">
        <v>37</v>
      </c>
      <c r="B36" s="14"/>
      <c r="C36" s="15"/>
      <c r="D36" s="12">
        <f>ROUND(21382,2)</f>
        <v>21382</v>
      </c>
    </row>
    <row r="37" spans="1:4" ht="33.75" customHeight="1" hidden="1">
      <c r="A37" s="13" t="s">
        <v>38</v>
      </c>
      <c r="B37" s="14">
        <v>0</v>
      </c>
      <c r="C37" s="15">
        <v>0</v>
      </c>
      <c r="D37" s="12">
        <f>ROUND(1941555,2)</f>
        <v>1941555</v>
      </c>
    </row>
    <row r="38" spans="1:4" ht="30" customHeight="1" hidden="1">
      <c r="A38" s="13" t="s">
        <v>39</v>
      </c>
      <c r="B38" s="14">
        <v>0</v>
      </c>
      <c r="C38" s="15">
        <v>0</v>
      </c>
      <c r="D38" s="12">
        <f>ROUND(234900,2)</f>
        <v>234900</v>
      </c>
    </row>
    <row r="39" spans="1:4" ht="27" hidden="1">
      <c r="A39" s="13" t="s">
        <v>40</v>
      </c>
      <c r="B39" s="14"/>
      <c r="C39" s="15"/>
      <c r="D39" s="12"/>
    </row>
    <row r="40" spans="1:4" ht="41.25" hidden="1">
      <c r="A40" s="13" t="s">
        <v>41</v>
      </c>
      <c r="B40" s="14">
        <v>0</v>
      </c>
      <c r="C40" s="15">
        <v>0</v>
      </c>
      <c r="D40" s="12"/>
    </row>
    <row r="41" spans="1:4" ht="36.75" customHeight="1" hidden="1">
      <c r="A41" s="13" t="s">
        <v>42</v>
      </c>
      <c r="B41" s="14">
        <v>0</v>
      </c>
      <c r="C41" s="15">
        <v>0</v>
      </c>
      <c r="D41" s="12"/>
    </row>
    <row r="42" spans="1:4" ht="46.5" customHeight="1" hidden="1">
      <c r="A42" s="13" t="s">
        <v>43</v>
      </c>
      <c r="B42" s="14">
        <v>0</v>
      </c>
      <c r="C42" s="15">
        <v>0</v>
      </c>
      <c r="D42" s="12"/>
    </row>
    <row r="43" spans="1:4" ht="46.5" customHeight="1" hidden="1">
      <c r="A43" s="13" t="s">
        <v>44</v>
      </c>
      <c r="B43" s="14">
        <v>0</v>
      </c>
      <c r="C43" s="15">
        <v>0</v>
      </c>
      <c r="D43" s="12"/>
    </row>
    <row r="44" spans="1:4" ht="21" customHeight="1">
      <c r="A44" s="13" t="s">
        <v>45</v>
      </c>
      <c r="B44" s="14">
        <v>1602347.01</v>
      </c>
      <c r="C44" s="15">
        <v>1602347.01</v>
      </c>
      <c r="D44" s="12"/>
    </row>
    <row r="45" spans="1:4" ht="18.75" customHeight="1">
      <c r="A45" s="13" t="s">
        <v>46</v>
      </c>
      <c r="B45" s="14">
        <v>25000</v>
      </c>
      <c r="C45" s="15">
        <v>25000</v>
      </c>
      <c r="D45" s="12">
        <f>ROUND(2698275,2)</f>
        <v>2698275</v>
      </c>
    </row>
    <row r="46" spans="1:4" ht="31.5" customHeight="1">
      <c r="A46" s="13" t="s">
        <v>47</v>
      </c>
      <c r="B46" s="14"/>
      <c r="C46" s="15"/>
      <c r="D46" s="12">
        <f>ROUND(-1150536.64,2)</f>
        <v>-1150536.64</v>
      </c>
    </row>
    <row r="47" spans="1:4" ht="15.75" customHeight="1">
      <c r="A47" s="18" t="s">
        <v>48</v>
      </c>
      <c r="B47" s="19">
        <f>SUM(B49:B60)</f>
        <v>5165836</v>
      </c>
      <c r="C47" s="20">
        <f>SUM(C49:C60)</f>
        <v>5000292.859999999</v>
      </c>
      <c r="D47" s="21">
        <f>D49+D50+D51+D52+D53+D55+D56+D57+D58+D59+D60</f>
        <v>0</v>
      </c>
    </row>
    <row r="48" spans="1:4" ht="15.75" customHeight="1">
      <c r="A48" s="22" t="s">
        <v>49</v>
      </c>
      <c r="B48" s="23"/>
      <c r="C48" s="24"/>
      <c r="D48" s="21"/>
    </row>
    <row r="49" spans="1:4" ht="15.75" customHeight="1">
      <c r="A49" s="22" t="s">
        <v>50</v>
      </c>
      <c r="B49" s="23">
        <v>1978031</v>
      </c>
      <c r="C49" s="24">
        <v>1977812.92</v>
      </c>
      <c r="D49" s="21"/>
    </row>
    <row r="50" spans="1:4" ht="15.75" customHeight="1">
      <c r="A50" s="22" t="s">
        <v>51</v>
      </c>
      <c r="B50" s="23">
        <v>78800</v>
      </c>
      <c r="C50" s="24">
        <v>78800</v>
      </c>
      <c r="D50" s="21"/>
    </row>
    <row r="51" spans="1:4" ht="30.75" customHeight="1">
      <c r="A51" s="25" t="s">
        <v>52</v>
      </c>
      <c r="B51" s="23"/>
      <c r="C51" s="24">
        <v>0</v>
      </c>
      <c r="D51" s="21"/>
    </row>
    <row r="52" spans="1:4" ht="15.75" customHeight="1">
      <c r="A52" s="25" t="s">
        <v>53</v>
      </c>
      <c r="B52" s="23">
        <v>1578096.7</v>
      </c>
      <c r="C52" s="24">
        <v>1412875.61</v>
      </c>
      <c r="D52" s="21"/>
    </row>
    <row r="53" spans="1:4" ht="15" customHeight="1">
      <c r="A53" s="25" t="s">
        <v>54</v>
      </c>
      <c r="B53" s="23">
        <v>273808.3</v>
      </c>
      <c r="C53" s="24">
        <v>273791.65</v>
      </c>
      <c r="D53" s="21"/>
    </row>
    <row r="54" spans="1:4" ht="15.75" customHeight="1" hidden="1">
      <c r="A54" s="25" t="s">
        <v>55</v>
      </c>
      <c r="B54" s="23"/>
      <c r="C54" s="24"/>
      <c r="D54" s="21"/>
    </row>
    <row r="55" spans="1:4" ht="15.75" customHeight="1" hidden="1">
      <c r="A55" s="25" t="s">
        <v>56</v>
      </c>
      <c r="B55" s="23"/>
      <c r="C55" s="24"/>
      <c r="D55" s="21"/>
    </row>
    <row r="56" spans="1:4" ht="19.5" customHeight="1">
      <c r="A56" s="25" t="s">
        <v>57</v>
      </c>
      <c r="B56" s="23">
        <v>1193000</v>
      </c>
      <c r="C56" s="24">
        <v>1193000</v>
      </c>
      <c r="D56" s="21"/>
    </row>
    <row r="57" spans="1:4" ht="15.75" customHeight="1" hidden="1">
      <c r="A57" s="25" t="s">
        <v>58</v>
      </c>
      <c r="B57" s="23"/>
      <c r="C57" s="24"/>
      <c r="D57" s="21"/>
    </row>
    <row r="58" spans="1:4" ht="14.25" customHeight="1">
      <c r="A58" s="25" t="s">
        <v>59</v>
      </c>
      <c r="B58" s="23">
        <v>64100</v>
      </c>
      <c r="C58" s="24">
        <v>64012.68</v>
      </c>
      <c r="D58" s="21"/>
    </row>
    <row r="59" spans="1:4" ht="15.75" customHeight="1" hidden="1">
      <c r="A59" s="25" t="s">
        <v>60</v>
      </c>
      <c r="B59" s="23"/>
      <c r="C59" s="24"/>
      <c r="D59" s="21"/>
    </row>
    <row r="60" spans="1:4" ht="18" customHeight="1">
      <c r="A60" s="25" t="s">
        <v>61</v>
      </c>
      <c r="B60" s="23">
        <v>0</v>
      </c>
      <c r="C60" s="24">
        <v>0</v>
      </c>
      <c r="D60" s="21"/>
    </row>
    <row r="61" spans="1:4" ht="20.25" customHeight="1" thickBot="1">
      <c r="A61" s="26" t="s">
        <v>66</v>
      </c>
      <c r="B61" s="27">
        <f>B6-B47</f>
        <v>-91385.03000000026</v>
      </c>
      <c r="C61" s="28">
        <f>C6-C47</f>
        <v>77087.74000000022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.5742187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67</v>
      </c>
      <c r="B3" s="44"/>
      <c r="C3" s="44"/>
      <c r="D3" s="3"/>
    </row>
    <row r="4" spans="1:4" ht="12.75" customHeight="1" thickBot="1">
      <c r="A4" s="45" t="s">
        <v>2</v>
      </c>
      <c r="B4" s="45"/>
      <c r="C4" s="45"/>
      <c r="D4" s="4" t="s">
        <v>3</v>
      </c>
    </row>
    <row r="5" spans="1:4" ht="46.5" customHeight="1" thickBot="1">
      <c r="A5" s="5" t="s">
        <v>4</v>
      </c>
      <c r="B5" s="6" t="s">
        <v>68</v>
      </c>
      <c r="C5" s="7" t="s">
        <v>69</v>
      </c>
      <c r="D5" s="8" t="s">
        <v>6</v>
      </c>
    </row>
    <row r="6" spans="1:4" ht="18.75" customHeight="1">
      <c r="A6" s="9" t="s">
        <v>7</v>
      </c>
      <c r="B6" s="10">
        <f>B7+B31</f>
        <v>4918560.43</v>
      </c>
      <c r="C6" s="11">
        <f>C7+C31</f>
        <v>92543.86</v>
      </c>
      <c r="D6" s="12">
        <f>ROUND(742030526.57,2)</f>
        <v>742030526.57</v>
      </c>
    </row>
    <row r="7" spans="1:4" ht="16.5" customHeight="1">
      <c r="A7" s="13" t="s">
        <v>8</v>
      </c>
      <c r="B7" s="14">
        <f>B8+B9+B10+B12+B13+B14+B15+B16+B17+B18+B19+B20+B21+B22+B23+B24+B25+B26+B27+B29+B30+B11</f>
        <v>814800</v>
      </c>
      <c r="C7" s="14">
        <f>C8+C9+C10+C12+C13+C14+C15+C16+C17+C18+C19+C20+C21+C22+C23+C24+C25+C26+C27+C29+C30+C11</f>
        <v>48963.86</v>
      </c>
      <c r="D7" s="12">
        <f>ROUND(483984227.91,2)</f>
        <v>483984227.91</v>
      </c>
    </row>
    <row r="8" spans="1:4" ht="18" customHeight="1" hidden="1">
      <c r="A8" s="13" t="s">
        <v>9</v>
      </c>
      <c r="B8" s="14"/>
      <c r="C8" s="15"/>
      <c r="D8" s="12">
        <f>ROUND(32351875.61,2)</f>
        <v>32351875.61</v>
      </c>
    </row>
    <row r="9" spans="1:4" ht="17.25" customHeight="1">
      <c r="A9" s="13" t="s">
        <v>10</v>
      </c>
      <c r="B9" s="14">
        <v>37800</v>
      </c>
      <c r="C9" s="15">
        <v>3685.09</v>
      </c>
      <c r="D9" s="12">
        <f>ROUND(160073377.83,2)</f>
        <v>160073377.83</v>
      </c>
    </row>
    <row r="10" spans="1:4" ht="18" customHeight="1">
      <c r="A10" s="13" t="s">
        <v>11</v>
      </c>
      <c r="B10" s="14"/>
      <c r="C10" s="15"/>
      <c r="D10" s="12">
        <f>ROUND(9128061.09,2)</f>
        <v>9128061.09</v>
      </c>
    </row>
    <row r="11" spans="1:4" ht="18" customHeight="1">
      <c r="A11" s="13" t="s">
        <v>12</v>
      </c>
      <c r="B11" s="14"/>
      <c r="C11" s="15"/>
      <c r="D11" s="12"/>
    </row>
    <row r="12" spans="1:4" ht="13.5">
      <c r="A12" s="13" t="s">
        <v>13</v>
      </c>
      <c r="B12" s="14"/>
      <c r="C12" s="15"/>
      <c r="D12" s="12">
        <f>ROUND(42722692.22,2)</f>
        <v>42722692.22</v>
      </c>
    </row>
    <row r="13" spans="1:4" ht="15" customHeight="1">
      <c r="A13" s="13" t="s">
        <v>14</v>
      </c>
      <c r="B13" s="14"/>
      <c r="C13" s="15"/>
      <c r="D13" s="12">
        <f>ROUND(7416703.85,2)</f>
        <v>7416703.85</v>
      </c>
    </row>
    <row r="14" spans="1:4" ht="15" customHeight="1">
      <c r="A14" s="13" t="s">
        <v>15</v>
      </c>
      <c r="B14" s="14">
        <v>40000</v>
      </c>
      <c r="C14" s="15">
        <v>509</v>
      </c>
      <c r="D14" s="12">
        <f>ROUND(1302741.98,2)</f>
        <v>1302741.98</v>
      </c>
    </row>
    <row r="15" spans="1:4" ht="16.5" customHeight="1" hidden="1">
      <c r="A15" s="13" t="s">
        <v>16</v>
      </c>
      <c r="B15" s="14"/>
      <c r="C15" s="15"/>
      <c r="D15" s="12">
        <f>ROUND(51296166.34,2)</f>
        <v>51296166.34</v>
      </c>
    </row>
    <row r="16" spans="1:4" ht="15.75" customHeight="1">
      <c r="A16" s="13" t="s">
        <v>17</v>
      </c>
      <c r="B16" s="14">
        <v>675000</v>
      </c>
      <c r="C16" s="15">
        <v>39301.77</v>
      </c>
      <c r="D16" s="12">
        <f>ROUND(71468760.61,2)</f>
        <v>71468760.61</v>
      </c>
    </row>
    <row r="17" spans="1:4" ht="17.25" customHeight="1" hidden="1">
      <c r="A17" s="13" t="s">
        <v>18</v>
      </c>
      <c r="B17" s="14"/>
      <c r="C17" s="15"/>
      <c r="D17" s="12">
        <f>ROUND(533554.49,2)</f>
        <v>533554.49</v>
      </c>
    </row>
    <row r="18" spans="1:4" ht="17.25" customHeight="1">
      <c r="A18" s="13" t="s">
        <v>19</v>
      </c>
      <c r="B18" s="14">
        <v>9000</v>
      </c>
      <c r="C18" s="15">
        <v>0</v>
      </c>
      <c r="D18" s="12">
        <f>ROUND(16621985.17,2)</f>
        <v>16621985.17</v>
      </c>
    </row>
    <row r="19" spans="1:4" ht="27" hidden="1">
      <c r="A19" s="13" t="s">
        <v>20</v>
      </c>
      <c r="B19" s="14"/>
      <c r="C19" s="15"/>
      <c r="D19" s="12">
        <f>ROUND(73980.32,2)</f>
        <v>73980.32</v>
      </c>
    </row>
    <row r="20" spans="1:4" ht="27" hidden="1">
      <c r="A20" s="13" t="s">
        <v>21</v>
      </c>
      <c r="B20" s="14"/>
      <c r="C20" s="15"/>
      <c r="D20" s="12">
        <f>ROUND(653,2)</f>
        <v>653</v>
      </c>
    </row>
    <row r="21" spans="1:4" ht="60.75" customHeight="1">
      <c r="A21" s="13" t="s">
        <v>22</v>
      </c>
      <c r="B21" s="14">
        <v>53000</v>
      </c>
      <c r="C21" s="15">
        <v>5468</v>
      </c>
      <c r="D21" s="12">
        <f>ROUND(18414160.9,2)</f>
        <v>18414160.9</v>
      </c>
    </row>
    <row r="22" spans="1:4" ht="17.25" customHeight="1">
      <c r="A22" s="13" t="s">
        <v>23</v>
      </c>
      <c r="B22" s="14"/>
      <c r="C22" s="15"/>
      <c r="D22" s="12">
        <f>ROUND(84639,2)</f>
        <v>84639</v>
      </c>
    </row>
    <row r="23" spans="1:4" ht="63" customHeight="1" hidden="1">
      <c r="A23" s="13" t="s">
        <v>24</v>
      </c>
      <c r="B23" s="14"/>
      <c r="C23" s="15"/>
      <c r="D23" s="12">
        <f>ROUND(8801103.59,2)</f>
        <v>8801103.59</v>
      </c>
    </row>
    <row r="24" spans="1:4" ht="18" customHeight="1">
      <c r="A24" s="13" t="s">
        <v>25</v>
      </c>
      <c r="B24" s="14"/>
      <c r="C24" s="15"/>
      <c r="D24" s="12">
        <f>ROUND(4370607.57,2)</f>
        <v>4370607.57</v>
      </c>
    </row>
    <row r="25" spans="1:4" ht="16.5" customHeight="1">
      <c r="A25" s="13" t="s">
        <v>26</v>
      </c>
      <c r="B25" s="14"/>
      <c r="C25" s="15"/>
      <c r="D25" s="12">
        <f>ROUND(18027790.02,2)</f>
        <v>18027790.02</v>
      </c>
    </row>
    <row r="26" spans="1:4" ht="63.75" customHeight="1">
      <c r="A26" s="13" t="s">
        <v>27</v>
      </c>
      <c r="B26" s="14">
        <v>0</v>
      </c>
      <c r="C26" s="15">
        <v>0</v>
      </c>
      <c r="D26" s="12">
        <f>ROUND(19581629.04,2)</f>
        <v>19581629.04</v>
      </c>
    </row>
    <row r="27" spans="1:4" ht="41.25">
      <c r="A27" s="13" t="s">
        <v>28</v>
      </c>
      <c r="B27" s="14"/>
      <c r="C27" s="15"/>
      <c r="D27" s="12">
        <f>ROUND(4349095.8,2)</f>
        <v>4349095.8</v>
      </c>
    </row>
    <row r="28" spans="1:4" ht="13.5" hidden="1">
      <c r="A28" s="13" t="s">
        <v>29</v>
      </c>
      <c r="B28" s="14"/>
      <c r="C28" s="15"/>
      <c r="D28" s="12"/>
    </row>
    <row r="29" spans="1:4" ht="17.25" customHeight="1">
      <c r="A29" s="13" t="s">
        <v>30</v>
      </c>
      <c r="B29" s="14"/>
      <c r="C29" s="15"/>
      <c r="D29" s="12">
        <f>ROUND(4264172.16,2)</f>
        <v>4264172.16</v>
      </c>
    </row>
    <row r="30" spans="1:4" ht="15.75" customHeight="1">
      <c r="A30" s="13" t="s">
        <v>31</v>
      </c>
      <c r="B30" s="14"/>
      <c r="C30" s="15"/>
      <c r="D30" s="12">
        <f>ROUND(13100477.32,2)</f>
        <v>13100477.32</v>
      </c>
    </row>
    <row r="31" spans="1:4" ht="17.25" customHeight="1">
      <c r="A31" s="13" t="s">
        <v>32</v>
      </c>
      <c r="B31" s="14">
        <f>B32+B45+B46</f>
        <v>4103760.43</v>
      </c>
      <c r="C31" s="15">
        <f>C32+C45+C46</f>
        <v>43580</v>
      </c>
      <c r="D31" s="16">
        <f>D32+D45+D46</f>
        <v>258046298.66000003</v>
      </c>
    </row>
    <row r="32" spans="1:4" ht="27">
      <c r="A32" s="13" t="s">
        <v>33</v>
      </c>
      <c r="B32" s="14">
        <f>B33+B34+B35+B36+B37+B38+B39+B41+B44+B42+B43+B40</f>
        <v>4103760.43</v>
      </c>
      <c r="C32" s="14">
        <f>C33+C34+C35+C36+C37+C38+C39+C41+C44+C42+C43+C40</f>
        <v>43580</v>
      </c>
      <c r="D32" s="17">
        <f>D33+D34+D35+D36+D37+D38+D39</f>
        <v>256498560.3</v>
      </c>
    </row>
    <row r="33" spans="1:4" ht="20.25" customHeight="1">
      <c r="A33" s="13" t="s">
        <v>34</v>
      </c>
      <c r="B33" s="14">
        <v>280600</v>
      </c>
      <c r="C33" s="15">
        <v>23380</v>
      </c>
      <c r="D33" s="12">
        <f>ROUND(36778900,2)</f>
        <v>36778900</v>
      </c>
    </row>
    <row r="34" spans="1:4" ht="27.75" customHeight="1">
      <c r="A34" s="13" t="s">
        <v>35</v>
      </c>
      <c r="B34" s="14">
        <v>0</v>
      </c>
      <c r="C34" s="15">
        <v>0</v>
      </c>
      <c r="D34" s="12">
        <f>ROUND(42478096.37,2)</f>
        <v>42478096.37</v>
      </c>
    </row>
    <row r="35" spans="1:4" ht="20.25" customHeight="1">
      <c r="A35" s="13" t="s">
        <v>36</v>
      </c>
      <c r="B35" s="14">
        <v>80800</v>
      </c>
      <c r="C35" s="15">
        <v>20200</v>
      </c>
      <c r="D35" s="12">
        <f>ROUND(175043726.93,2)</f>
        <v>175043726.93</v>
      </c>
    </row>
    <row r="36" spans="1:4" ht="54.75" hidden="1">
      <c r="A36" s="13" t="s">
        <v>37</v>
      </c>
      <c r="B36" s="14"/>
      <c r="C36" s="15"/>
      <c r="D36" s="12">
        <f>ROUND(21382,2)</f>
        <v>21382</v>
      </c>
    </row>
    <row r="37" spans="1:4" ht="33.75" customHeight="1" hidden="1">
      <c r="A37" s="13" t="s">
        <v>38</v>
      </c>
      <c r="B37" s="14">
        <v>0</v>
      </c>
      <c r="C37" s="15">
        <v>0</v>
      </c>
      <c r="D37" s="12">
        <f>ROUND(1941555,2)</f>
        <v>1941555</v>
      </c>
    </row>
    <row r="38" spans="1:4" ht="30" customHeight="1" hidden="1">
      <c r="A38" s="13" t="s">
        <v>39</v>
      </c>
      <c r="B38" s="14">
        <v>0</v>
      </c>
      <c r="C38" s="15">
        <v>0</v>
      </c>
      <c r="D38" s="12">
        <f>ROUND(234900,2)</f>
        <v>234900</v>
      </c>
    </row>
    <row r="39" spans="1:4" ht="27" hidden="1">
      <c r="A39" s="13" t="s">
        <v>40</v>
      </c>
      <c r="B39" s="14"/>
      <c r="C39" s="15"/>
      <c r="D39" s="12"/>
    </row>
    <row r="40" spans="1:4" ht="41.25" hidden="1">
      <c r="A40" s="13" t="s">
        <v>41</v>
      </c>
      <c r="B40" s="14">
        <v>0</v>
      </c>
      <c r="C40" s="15">
        <v>0</v>
      </c>
      <c r="D40" s="12"/>
    </row>
    <row r="41" spans="1:4" ht="36.75" customHeight="1" hidden="1">
      <c r="A41" s="13" t="s">
        <v>42</v>
      </c>
      <c r="B41" s="14">
        <v>0</v>
      </c>
      <c r="C41" s="15">
        <v>0</v>
      </c>
      <c r="D41" s="12"/>
    </row>
    <row r="42" spans="1:4" ht="46.5" customHeight="1" hidden="1">
      <c r="A42" s="13" t="s">
        <v>43</v>
      </c>
      <c r="B42" s="14">
        <v>0</v>
      </c>
      <c r="C42" s="15">
        <v>0</v>
      </c>
      <c r="D42" s="12"/>
    </row>
    <row r="43" spans="1:4" ht="46.5" customHeight="1" hidden="1">
      <c r="A43" s="13" t="s">
        <v>44</v>
      </c>
      <c r="B43" s="14">
        <v>0</v>
      </c>
      <c r="C43" s="15">
        <v>0</v>
      </c>
      <c r="D43" s="12"/>
    </row>
    <row r="44" spans="1:4" ht="21" customHeight="1">
      <c r="A44" s="13" t="s">
        <v>45</v>
      </c>
      <c r="B44" s="14">
        <v>3742360.43</v>
      </c>
      <c r="C44" s="15">
        <v>0</v>
      </c>
      <c r="D44" s="12"/>
    </row>
    <row r="45" spans="1:4" ht="18.75" customHeight="1">
      <c r="A45" s="13" t="s">
        <v>46</v>
      </c>
      <c r="B45" s="14"/>
      <c r="C45" s="15"/>
      <c r="D45" s="12">
        <f>ROUND(2698275,2)</f>
        <v>2698275</v>
      </c>
    </row>
    <row r="46" spans="1:4" ht="31.5" customHeight="1">
      <c r="A46" s="13" t="s">
        <v>47</v>
      </c>
      <c r="B46" s="14"/>
      <c r="C46" s="15"/>
      <c r="D46" s="12">
        <f>ROUND(-1150536.64,2)</f>
        <v>-1150536.64</v>
      </c>
    </row>
    <row r="47" spans="1:4" ht="15.75" customHeight="1">
      <c r="A47" s="18" t="s">
        <v>48</v>
      </c>
      <c r="B47" s="19">
        <f>SUM(B49:B60)</f>
        <v>4918560.43</v>
      </c>
      <c r="C47" s="20">
        <f>SUM(C49:C60)</f>
        <v>66990.9</v>
      </c>
      <c r="D47" s="21">
        <f>D49+D50+D51+D52+D53+D55+D56+D57+D58+D59+D60</f>
        <v>0</v>
      </c>
    </row>
    <row r="48" spans="1:4" ht="15.75" customHeight="1">
      <c r="A48" s="22" t="s">
        <v>49</v>
      </c>
      <c r="B48" s="23"/>
      <c r="C48" s="24"/>
      <c r="D48" s="21"/>
    </row>
    <row r="49" spans="1:4" ht="15.75" customHeight="1">
      <c r="A49" s="22" t="s">
        <v>50</v>
      </c>
      <c r="B49" s="23">
        <v>1958490</v>
      </c>
      <c r="C49" s="24">
        <v>66990.9</v>
      </c>
      <c r="D49" s="21"/>
    </row>
    <row r="50" spans="1:4" ht="15.75" customHeight="1">
      <c r="A50" s="22" t="s">
        <v>51</v>
      </c>
      <c r="B50" s="23">
        <v>80800</v>
      </c>
      <c r="C50" s="24">
        <v>0</v>
      </c>
      <c r="D50" s="21"/>
    </row>
    <row r="51" spans="1:4" ht="30.75" customHeight="1">
      <c r="A51" s="25" t="s">
        <v>52</v>
      </c>
      <c r="B51" s="23">
        <v>1000</v>
      </c>
      <c r="C51" s="24">
        <v>0</v>
      </c>
      <c r="D51" s="21"/>
    </row>
    <row r="52" spans="1:4" ht="15.75" customHeight="1">
      <c r="A52" s="25" t="s">
        <v>53</v>
      </c>
      <c r="B52" s="23">
        <v>1386100</v>
      </c>
      <c r="C52" s="24">
        <v>0</v>
      </c>
      <c r="D52" s="21"/>
    </row>
    <row r="53" spans="1:4" ht="15" customHeight="1">
      <c r="A53" s="25" t="s">
        <v>54</v>
      </c>
      <c r="B53" s="23">
        <v>255570.43</v>
      </c>
      <c r="C53" s="24">
        <v>0</v>
      </c>
      <c r="D53" s="21"/>
    </row>
    <row r="54" spans="1:4" ht="15.75" customHeight="1" hidden="1">
      <c r="A54" s="25" t="s">
        <v>55</v>
      </c>
      <c r="B54" s="23"/>
      <c r="C54" s="24"/>
      <c r="D54" s="21"/>
    </row>
    <row r="55" spans="1:4" ht="15.75" customHeight="1" hidden="1">
      <c r="A55" s="25" t="s">
        <v>56</v>
      </c>
      <c r="B55" s="23"/>
      <c r="C55" s="24"/>
      <c r="D55" s="21"/>
    </row>
    <row r="56" spans="1:4" ht="19.5" customHeight="1">
      <c r="A56" s="25" t="s">
        <v>57</v>
      </c>
      <c r="B56" s="23">
        <v>1170000</v>
      </c>
      <c r="C56" s="24">
        <v>0</v>
      </c>
      <c r="D56" s="21"/>
    </row>
    <row r="57" spans="1:4" ht="15.75" customHeight="1" hidden="1">
      <c r="A57" s="25" t="s">
        <v>58</v>
      </c>
      <c r="B57" s="23"/>
      <c r="C57" s="24"/>
      <c r="D57" s="21"/>
    </row>
    <row r="58" spans="1:4" ht="14.25" customHeight="1">
      <c r="A58" s="25" t="s">
        <v>59</v>
      </c>
      <c r="B58" s="23">
        <v>66600</v>
      </c>
      <c r="C58" s="24">
        <v>0</v>
      </c>
      <c r="D58" s="21"/>
    </row>
    <row r="59" spans="1:4" ht="15.75" customHeight="1" hidden="1">
      <c r="A59" s="25" t="s">
        <v>60</v>
      </c>
      <c r="B59" s="23"/>
      <c r="C59" s="24"/>
      <c r="D59" s="21"/>
    </row>
    <row r="60" spans="1:4" ht="18" customHeight="1">
      <c r="A60" s="25" t="s">
        <v>61</v>
      </c>
      <c r="B60" s="23">
        <v>0</v>
      </c>
      <c r="C60" s="24">
        <v>0</v>
      </c>
      <c r="D60" s="21"/>
    </row>
    <row r="61" spans="1:4" ht="20.25" customHeight="1" thickBot="1">
      <c r="A61" s="26" t="s">
        <v>66</v>
      </c>
      <c r="B61" s="27">
        <f>B6-B47</f>
        <v>0</v>
      </c>
      <c r="C61" s="28">
        <f>C6-C47</f>
        <v>25552.960000000006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.5742187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70</v>
      </c>
      <c r="B3" s="44"/>
      <c r="C3" s="44"/>
      <c r="D3" s="3"/>
    </row>
    <row r="4" spans="1:4" ht="12.75" customHeight="1" thickBot="1">
      <c r="A4" s="45" t="s">
        <v>2</v>
      </c>
      <c r="B4" s="45"/>
      <c r="C4" s="45"/>
      <c r="D4" s="4" t="s">
        <v>3</v>
      </c>
    </row>
    <row r="5" spans="1:4" ht="46.5" customHeight="1" thickBot="1">
      <c r="A5" s="5" t="s">
        <v>4</v>
      </c>
      <c r="B5" s="6" t="s">
        <v>68</v>
      </c>
      <c r="C5" s="7" t="s">
        <v>71</v>
      </c>
      <c r="D5" s="8" t="s">
        <v>6</v>
      </c>
    </row>
    <row r="6" spans="1:4" ht="18.75" customHeight="1">
      <c r="A6" s="9" t="s">
        <v>7</v>
      </c>
      <c r="B6" s="10">
        <f>B7+B31</f>
        <v>4918560.43</v>
      </c>
      <c r="C6" s="11">
        <f>C7+C31</f>
        <v>626903.62</v>
      </c>
      <c r="D6" s="12">
        <f>ROUND(742030526.57,2)</f>
        <v>742030526.57</v>
      </c>
    </row>
    <row r="7" spans="1:4" ht="16.5" customHeight="1">
      <c r="A7" s="13" t="s">
        <v>8</v>
      </c>
      <c r="B7" s="14">
        <f>B8+B9+B10+B12+B13+B14+B15+B16+B17+B18+B19+B20+B21+B22+B23+B24+B25+B26+B27+B29+B30+B11</f>
        <v>814800</v>
      </c>
      <c r="C7" s="14">
        <f>C8+C9+C10+C12+C13+C14+C15+C16+C17+C18+C19+C20+C21+C22+C23+C24+C25+C26+C27+C29+C30+C11</f>
        <v>56197.6</v>
      </c>
      <c r="D7" s="12">
        <f>ROUND(483984227.91,2)</f>
        <v>483984227.91</v>
      </c>
    </row>
    <row r="8" spans="1:4" ht="18" customHeight="1" hidden="1">
      <c r="A8" s="13" t="s">
        <v>9</v>
      </c>
      <c r="B8" s="14"/>
      <c r="C8" s="15"/>
      <c r="D8" s="12">
        <f>ROUND(32351875.61,2)</f>
        <v>32351875.61</v>
      </c>
    </row>
    <row r="9" spans="1:4" ht="17.25" customHeight="1">
      <c r="A9" s="13" t="s">
        <v>10</v>
      </c>
      <c r="B9" s="14">
        <v>37800</v>
      </c>
      <c r="C9" s="15">
        <v>5960.21</v>
      </c>
      <c r="D9" s="12">
        <f>ROUND(160073377.83,2)</f>
        <v>160073377.83</v>
      </c>
    </row>
    <row r="10" spans="1:4" ht="18" customHeight="1">
      <c r="A10" s="13" t="s">
        <v>11</v>
      </c>
      <c r="B10" s="14"/>
      <c r="C10" s="15"/>
      <c r="D10" s="12">
        <f>ROUND(9128061.09,2)</f>
        <v>9128061.09</v>
      </c>
    </row>
    <row r="11" spans="1:4" ht="18" customHeight="1">
      <c r="A11" s="13" t="s">
        <v>12</v>
      </c>
      <c r="B11" s="14"/>
      <c r="C11" s="15"/>
      <c r="D11" s="12"/>
    </row>
    <row r="12" spans="1:4" ht="13.5">
      <c r="A12" s="13" t="s">
        <v>13</v>
      </c>
      <c r="B12" s="14"/>
      <c r="C12" s="15"/>
      <c r="D12" s="12">
        <f>ROUND(42722692.22,2)</f>
        <v>42722692.22</v>
      </c>
    </row>
    <row r="13" spans="1:4" ht="15" customHeight="1">
      <c r="A13" s="13" t="s">
        <v>14</v>
      </c>
      <c r="B13" s="14"/>
      <c r="C13" s="15"/>
      <c r="D13" s="12">
        <f>ROUND(7416703.85,2)</f>
        <v>7416703.85</v>
      </c>
    </row>
    <row r="14" spans="1:4" ht="15" customHeight="1">
      <c r="A14" s="13" t="s">
        <v>15</v>
      </c>
      <c r="B14" s="14">
        <v>40000</v>
      </c>
      <c r="C14" s="15">
        <v>1721</v>
      </c>
      <c r="D14" s="12">
        <f>ROUND(1302741.98,2)</f>
        <v>1302741.98</v>
      </c>
    </row>
    <row r="15" spans="1:4" ht="16.5" customHeight="1" hidden="1">
      <c r="A15" s="13" t="s">
        <v>16</v>
      </c>
      <c r="B15" s="14"/>
      <c r="C15" s="15"/>
      <c r="D15" s="12">
        <f>ROUND(51296166.34,2)</f>
        <v>51296166.34</v>
      </c>
    </row>
    <row r="16" spans="1:4" ht="15.75" customHeight="1">
      <c r="A16" s="13" t="s">
        <v>17</v>
      </c>
      <c r="B16" s="14">
        <v>675000</v>
      </c>
      <c r="C16" s="15">
        <v>43048.39</v>
      </c>
      <c r="D16" s="12">
        <f>ROUND(71468760.61,2)</f>
        <v>71468760.61</v>
      </c>
    </row>
    <row r="17" spans="1:4" ht="17.25" customHeight="1" hidden="1">
      <c r="A17" s="13" t="s">
        <v>18</v>
      </c>
      <c r="B17" s="14"/>
      <c r="C17" s="15"/>
      <c r="D17" s="12">
        <f>ROUND(533554.49,2)</f>
        <v>533554.49</v>
      </c>
    </row>
    <row r="18" spans="1:4" ht="17.25" customHeight="1">
      <c r="A18" s="13" t="s">
        <v>19</v>
      </c>
      <c r="B18" s="14">
        <v>9000</v>
      </c>
      <c r="C18" s="15">
        <v>0</v>
      </c>
      <c r="D18" s="12">
        <f>ROUND(16621985.17,2)</f>
        <v>16621985.17</v>
      </c>
    </row>
    <row r="19" spans="1:4" ht="27" hidden="1">
      <c r="A19" s="13" t="s">
        <v>20</v>
      </c>
      <c r="B19" s="14"/>
      <c r="C19" s="15"/>
      <c r="D19" s="12">
        <f>ROUND(73980.32,2)</f>
        <v>73980.32</v>
      </c>
    </row>
    <row r="20" spans="1:4" ht="27" hidden="1">
      <c r="A20" s="13" t="s">
        <v>21</v>
      </c>
      <c r="B20" s="14"/>
      <c r="C20" s="15"/>
      <c r="D20" s="12">
        <f>ROUND(653,2)</f>
        <v>653</v>
      </c>
    </row>
    <row r="21" spans="1:4" ht="60.75" customHeight="1">
      <c r="A21" s="13" t="s">
        <v>22</v>
      </c>
      <c r="B21" s="14">
        <v>53000</v>
      </c>
      <c r="C21" s="15">
        <v>5468</v>
      </c>
      <c r="D21" s="12">
        <f>ROUND(18414160.9,2)</f>
        <v>18414160.9</v>
      </c>
    </row>
    <row r="22" spans="1:4" ht="17.25" customHeight="1">
      <c r="A22" s="13" t="s">
        <v>23</v>
      </c>
      <c r="B22" s="14"/>
      <c r="C22" s="15"/>
      <c r="D22" s="12">
        <f>ROUND(84639,2)</f>
        <v>84639</v>
      </c>
    </row>
    <row r="23" spans="1:4" ht="63" customHeight="1" hidden="1">
      <c r="A23" s="13" t="s">
        <v>24</v>
      </c>
      <c r="B23" s="14"/>
      <c r="C23" s="15"/>
      <c r="D23" s="12">
        <f>ROUND(8801103.59,2)</f>
        <v>8801103.59</v>
      </c>
    </row>
    <row r="24" spans="1:4" ht="18" customHeight="1">
      <c r="A24" s="13" t="s">
        <v>25</v>
      </c>
      <c r="B24" s="14"/>
      <c r="C24" s="15"/>
      <c r="D24" s="12">
        <f>ROUND(4370607.57,2)</f>
        <v>4370607.57</v>
      </c>
    </row>
    <row r="25" spans="1:4" ht="16.5" customHeight="1">
      <c r="A25" s="13" t="s">
        <v>26</v>
      </c>
      <c r="B25" s="14"/>
      <c r="C25" s="15"/>
      <c r="D25" s="12">
        <f>ROUND(18027790.02,2)</f>
        <v>18027790.02</v>
      </c>
    </row>
    <row r="26" spans="1:4" ht="63.75" customHeight="1">
      <c r="A26" s="13" t="s">
        <v>27</v>
      </c>
      <c r="B26" s="14">
        <v>0</v>
      </c>
      <c r="C26" s="15">
        <v>0</v>
      </c>
      <c r="D26" s="12">
        <f>ROUND(19581629.04,2)</f>
        <v>19581629.04</v>
      </c>
    </row>
    <row r="27" spans="1:4" ht="41.25">
      <c r="A27" s="13" t="s">
        <v>28</v>
      </c>
      <c r="B27" s="14"/>
      <c r="C27" s="15"/>
      <c r="D27" s="12">
        <f>ROUND(4349095.8,2)</f>
        <v>4349095.8</v>
      </c>
    </row>
    <row r="28" spans="1:4" ht="13.5" hidden="1">
      <c r="A28" s="13" t="s">
        <v>29</v>
      </c>
      <c r="B28" s="14"/>
      <c r="C28" s="15"/>
      <c r="D28" s="12"/>
    </row>
    <row r="29" spans="1:4" ht="17.25" customHeight="1">
      <c r="A29" s="13" t="s">
        <v>30</v>
      </c>
      <c r="B29" s="14"/>
      <c r="C29" s="15"/>
      <c r="D29" s="12">
        <f>ROUND(4264172.16,2)</f>
        <v>4264172.16</v>
      </c>
    </row>
    <row r="30" spans="1:4" ht="15.75" customHeight="1">
      <c r="A30" s="13" t="s">
        <v>31</v>
      </c>
      <c r="B30" s="14"/>
      <c r="C30" s="15"/>
      <c r="D30" s="12">
        <f>ROUND(13100477.32,2)</f>
        <v>13100477.32</v>
      </c>
    </row>
    <row r="31" spans="1:4" ht="17.25" customHeight="1">
      <c r="A31" s="13" t="s">
        <v>32</v>
      </c>
      <c r="B31" s="14">
        <f>B32+B45+B46</f>
        <v>4103760.43</v>
      </c>
      <c r="C31" s="15">
        <f>C32+C45+C46</f>
        <v>570706.02</v>
      </c>
      <c r="D31" s="16">
        <f>D32+D45+D46</f>
        <v>258046298.66000003</v>
      </c>
    </row>
    <row r="32" spans="1:4" ht="27">
      <c r="A32" s="13" t="s">
        <v>33</v>
      </c>
      <c r="B32" s="14">
        <f>B33+B34+B35+B36+B37+B38+B39+B41+B44+B42+B43+B40</f>
        <v>4103760.43</v>
      </c>
      <c r="C32" s="14">
        <f>C33+C34+C35+C36+C37+C38+C39+C41+C44+C42+C43+C40</f>
        <v>570706.02</v>
      </c>
      <c r="D32" s="17">
        <f>D33+D34+D35+D36+D37+D38+D39</f>
        <v>256498560.3</v>
      </c>
    </row>
    <row r="33" spans="1:4" ht="20.25" customHeight="1">
      <c r="A33" s="13" t="s">
        <v>34</v>
      </c>
      <c r="B33" s="14">
        <v>280600</v>
      </c>
      <c r="C33" s="15">
        <v>46760</v>
      </c>
      <c r="D33" s="12">
        <f>ROUND(36778900,2)</f>
        <v>36778900</v>
      </c>
    </row>
    <row r="34" spans="1:4" ht="27.75" customHeight="1">
      <c r="A34" s="13" t="s">
        <v>35</v>
      </c>
      <c r="B34" s="14">
        <v>0</v>
      </c>
      <c r="C34" s="15">
        <v>0</v>
      </c>
      <c r="D34" s="12">
        <f>ROUND(42478096.37,2)</f>
        <v>42478096.37</v>
      </c>
    </row>
    <row r="35" spans="1:4" ht="20.25" customHeight="1">
      <c r="A35" s="13" t="s">
        <v>36</v>
      </c>
      <c r="B35" s="14">
        <v>80800</v>
      </c>
      <c r="C35" s="15">
        <v>20200</v>
      </c>
      <c r="D35" s="12">
        <f>ROUND(175043726.93,2)</f>
        <v>175043726.93</v>
      </c>
    </row>
    <row r="36" spans="1:4" ht="54.75" hidden="1">
      <c r="A36" s="13" t="s">
        <v>37</v>
      </c>
      <c r="B36" s="14"/>
      <c r="C36" s="15"/>
      <c r="D36" s="12">
        <f>ROUND(21382,2)</f>
        <v>21382</v>
      </c>
    </row>
    <row r="37" spans="1:4" ht="33.75" customHeight="1" hidden="1">
      <c r="A37" s="13" t="s">
        <v>38</v>
      </c>
      <c r="B37" s="14">
        <v>0</v>
      </c>
      <c r="C37" s="15">
        <v>0</v>
      </c>
      <c r="D37" s="12">
        <f>ROUND(1941555,2)</f>
        <v>1941555</v>
      </c>
    </row>
    <row r="38" spans="1:4" ht="30" customHeight="1" hidden="1">
      <c r="A38" s="13" t="s">
        <v>39</v>
      </c>
      <c r="B38" s="14">
        <v>0</v>
      </c>
      <c r="C38" s="15">
        <v>0</v>
      </c>
      <c r="D38" s="12">
        <f>ROUND(234900,2)</f>
        <v>234900</v>
      </c>
    </row>
    <row r="39" spans="1:4" ht="27" hidden="1">
      <c r="A39" s="13" t="s">
        <v>40</v>
      </c>
      <c r="B39" s="14"/>
      <c r="C39" s="15"/>
      <c r="D39" s="12"/>
    </row>
    <row r="40" spans="1:4" ht="41.25" hidden="1">
      <c r="A40" s="13" t="s">
        <v>41</v>
      </c>
      <c r="B40" s="14">
        <v>0</v>
      </c>
      <c r="C40" s="15">
        <v>0</v>
      </c>
      <c r="D40" s="12"/>
    </row>
    <row r="41" spans="1:4" ht="36.75" customHeight="1" hidden="1">
      <c r="A41" s="13" t="s">
        <v>42</v>
      </c>
      <c r="B41" s="14">
        <v>0</v>
      </c>
      <c r="C41" s="15">
        <v>0</v>
      </c>
      <c r="D41" s="12"/>
    </row>
    <row r="42" spans="1:4" ht="46.5" customHeight="1" hidden="1">
      <c r="A42" s="13" t="s">
        <v>43</v>
      </c>
      <c r="B42" s="14">
        <v>0</v>
      </c>
      <c r="C42" s="15">
        <v>0</v>
      </c>
      <c r="D42" s="12"/>
    </row>
    <row r="43" spans="1:4" ht="46.5" customHeight="1" hidden="1">
      <c r="A43" s="13" t="s">
        <v>44</v>
      </c>
      <c r="B43" s="14">
        <v>0</v>
      </c>
      <c r="C43" s="15">
        <v>0</v>
      </c>
      <c r="D43" s="12"/>
    </row>
    <row r="44" spans="1:4" ht="21" customHeight="1">
      <c r="A44" s="13" t="s">
        <v>45</v>
      </c>
      <c r="B44" s="14">
        <v>3742360.43</v>
      </c>
      <c r="C44" s="15">
        <v>503746.02</v>
      </c>
      <c r="D44" s="12"/>
    </row>
    <row r="45" spans="1:4" ht="18.75" customHeight="1">
      <c r="A45" s="13" t="s">
        <v>46</v>
      </c>
      <c r="B45" s="14"/>
      <c r="C45" s="15"/>
      <c r="D45" s="12">
        <f>ROUND(2698275,2)</f>
        <v>2698275</v>
      </c>
    </row>
    <row r="46" spans="1:4" ht="31.5" customHeight="1">
      <c r="A46" s="13" t="s">
        <v>47</v>
      </c>
      <c r="B46" s="14"/>
      <c r="C46" s="15"/>
      <c r="D46" s="12">
        <f>ROUND(-1150536.64,2)</f>
        <v>-1150536.64</v>
      </c>
    </row>
    <row r="47" spans="1:4" ht="15.75" customHeight="1">
      <c r="A47" s="18" t="s">
        <v>48</v>
      </c>
      <c r="B47" s="19">
        <f>SUM(B49:B60)</f>
        <v>4918560.43</v>
      </c>
      <c r="C47" s="20">
        <f>SUM(C49:C60)</f>
        <v>495139.93</v>
      </c>
      <c r="D47" s="21">
        <f>D49+D50+D51+D52+D53+D55+D56+D57+D58+D59+D60</f>
        <v>0</v>
      </c>
    </row>
    <row r="48" spans="1:4" ht="15.75" customHeight="1">
      <c r="A48" s="22" t="s">
        <v>49</v>
      </c>
      <c r="B48" s="23"/>
      <c r="C48" s="24"/>
      <c r="D48" s="21"/>
    </row>
    <row r="49" spans="1:4" ht="15.75" customHeight="1">
      <c r="A49" s="22" t="s">
        <v>50</v>
      </c>
      <c r="B49" s="23">
        <v>1958490</v>
      </c>
      <c r="C49" s="24">
        <v>244162.12</v>
      </c>
      <c r="D49" s="21"/>
    </row>
    <row r="50" spans="1:4" ht="15.75" customHeight="1">
      <c r="A50" s="22" t="s">
        <v>51</v>
      </c>
      <c r="B50" s="23">
        <v>80800</v>
      </c>
      <c r="C50" s="24">
        <v>12652.84</v>
      </c>
      <c r="D50" s="21"/>
    </row>
    <row r="51" spans="1:4" ht="30.75" customHeight="1">
      <c r="A51" s="25" t="s">
        <v>52</v>
      </c>
      <c r="B51" s="23">
        <v>1000</v>
      </c>
      <c r="C51" s="24">
        <v>0</v>
      </c>
      <c r="D51" s="21"/>
    </row>
    <row r="52" spans="1:4" ht="15.75" customHeight="1">
      <c r="A52" s="25" t="s">
        <v>53</v>
      </c>
      <c r="B52" s="23">
        <v>1386100</v>
      </c>
      <c r="C52" s="24">
        <v>18457.62</v>
      </c>
      <c r="D52" s="21"/>
    </row>
    <row r="53" spans="1:4" ht="15" customHeight="1">
      <c r="A53" s="25" t="s">
        <v>54</v>
      </c>
      <c r="B53" s="23">
        <v>255570.43</v>
      </c>
      <c r="C53" s="24">
        <v>13494.85</v>
      </c>
      <c r="D53" s="21"/>
    </row>
    <row r="54" spans="1:4" ht="15.75" customHeight="1" hidden="1">
      <c r="A54" s="25" t="s">
        <v>55</v>
      </c>
      <c r="B54" s="23"/>
      <c r="C54" s="24"/>
      <c r="D54" s="21"/>
    </row>
    <row r="55" spans="1:4" ht="15.75" customHeight="1" hidden="1">
      <c r="A55" s="25" t="s">
        <v>56</v>
      </c>
      <c r="B55" s="23"/>
      <c r="C55" s="24"/>
      <c r="D55" s="21"/>
    </row>
    <row r="56" spans="1:4" ht="19.5" customHeight="1">
      <c r="A56" s="25" t="s">
        <v>57</v>
      </c>
      <c r="B56" s="23">
        <v>1170000</v>
      </c>
      <c r="C56" s="24">
        <v>195000</v>
      </c>
      <c r="D56" s="21"/>
    </row>
    <row r="57" spans="1:4" ht="15.75" customHeight="1" hidden="1">
      <c r="A57" s="25" t="s">
        <v>58</v>
      </c>
      <c r="B57" s="23"/>
      <c r="C57" s="24"/>
      <c r="D57" s="21"/>
    </row>
    <row r="58" spans="1:4" ht="14.25" customHeight="1">
      <c r="A58" s="25" t="s">
        <v>59</v>
      </c>
      <c r="B58" s="23">
        <v>66600</v>
      </c>
      <c r="C58" s="24">
        <v>11372.5</v>
      </c>
      <c r="D58" s="21"/>
    </row>
    <row r="59" spans="1:4" ht="15.75" customHeight="1" hidden="1">
      <c r="A59" s="25" t="s">
        <v>60</v>
      </c>
      <c r="B59" s="23"/>
      <c r="C59" s="24"/>
      <c r="D59" s="21"/>
    </row>
    <row r="60" spans="1:4" ht="18" customHeight="1">
      <c r="A60" s="25" t="s">
        <v>61</v>
      </c>
      <c r="B60" s="23">
        <v>0</v>
      </c>
      <c r="C60" s="24">
        <v>0</v>
      </c>
      <c r="D60" s="21"/>
    </row>
    <row r="61" spans="1:4" ht="20.25" customHeight="1" thickBot="1">
      <c r="A61" s="26" t="s">
        <v>66</v>
      </c>
      <c r="B61" s="27">
        <f>B6-B47</f>
        <v>0</v>
      </c>
      <c r="C61" s="28">
        <f>C6-C47</f>
        <v>131763.69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A1" sqref="A1:D63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.57421875" style="1" hidden="1" customWidth="1"/>
    <col min="5" max="16384" width="9.00390625" style="1" customWidth="1"/>
  </cols>
  <sheetData>
    <row r="1" spans="1:4" ht="13.5">
      <c r="A1" s="44" t="s">
        <v>0</v>
      </c>
      <c r="B1" s="44"/>
      <c r="C1" s="44"/>
      <c r="D1" s="44"/>
    </row>
    <row r="2" spans="1:4" ht="13.5">
      <c r="A2" s="44" t="s">
        <v>1</v>
      </c>
      <c r="B2" s="44"/>
      <c r="C2" s="44"/>
      <c r="D2" s="44"/>
    </row>
    <row r="3" spans="1:4" ht="14.25" customHeight="1">
      <c r="A3" s="44" t="s">
        <v>72</v>
      </c>
      <c r="B3" s="44"/>
      <c r="C3" s="44"/>
      <c r="D3" s="3"/>
    </row>
    <row r="4" spans="1:4" ht="12.75" customHeight="1" thickBot="1">
      <c r="A4" s="46" t="s">
        <v>2</v>
      </c>
      <c r="B4" s="46"/>
      <c r="C4" s="46"/>
      <c r="D4" s="4" t="s">
        <v>3</v>
      </c>
    </row>
    <row r="5" spans="1:4" ht="46.5" customHeight="1" thickBot="1">
      <c r="A5" s="29" t="s">
        <v>4</v>
      </c>
      <c r="B5" s="30" t="s">
        <v>68</v>
      </c>
      <c r="C5" s="31" t="s">
        <v>73</v>
      </c>
      <c r="D5" s="8" t="s">
        <v>6</v>
      </c>
    </row>
    <row r="6" spans="1:4" ht="18.75" customHeight="1">
      <c r="A6" s="32" t="s">
        <v>7</v>
      </c>
      <c r="B6" s="10">
        <f>B7+B31</f>
        <v>5152799.0600000005</v>
      </c>
      <c r="C6" s="33">
        <f>C7+C31</f>
        <v>957608.12</v>
      </c>
      <c r="D6" s="12">
        <f>ROUND(742030526.57,2)</f>
        <v>742030526.57</v>
      </c>
    </row>
    <row r="7" spans="1:4" ht="16.5" customHeight="1">
      <c r="A7" s="34" t="s">
        <v>8</v>
      </c>
      <c r="B7" s="14">
        <f>B8+B9+B10+B12+B13+B14+B15+B16+B17+B18+B19+B20+B21+B22+B23+B24+B25+B26+B27+B29+B30+B11</f>
        <v>814800</v>
      </c>
      <c r="C7" s="35">
        <f>C8+C9+C10+C12+C13+C14+C15+C16+C17+C18+C19+C20+C21+C22+C23+C24+C25+C26+C27+C29+C30+C11</f>
        <v>68127.51</v>
      </c>
      <c r="D7" s="12">
        <f>ROUND(483984227.91,2)</f>
        <v>483984227.91</v>
      </c>
    </row>
    <row r="8" spans="1:4" ht="18" customHeight="1" hidden="1">
      <c r="A8" s="34" t="s">
        <v>9</v>
      </c>
      <c r="B8" s="14"/>
      <c r="C8" s="35"/>
      <c r="D8" s="12">
        <f>ROUND(32351875.61,2)</f>
        <v>32351875.61</v>
      </c>
    </row>
    <row r="9" spans="1:4" ht="17.25" customHeight="1">
      <c r="A9" s="34" t="s">
        <v>10</v>
      </c>
      <c r="B9" s="14">
        <v>37800</v>
      </c>
      <c r="C9" s="35">
        <v>8222.96</v>
      </c>
      <c r="D9" s="12">
        <f>ROUND(160073377.83,2)</f>
        <v>160073377.83</v>
      </c>
    </row>
    <row r="10" spans="1:4" ht="18" customHeight="1">
      <c r="A10" s="34" t="s">
        <v>11</v>
      </c>
      <c r="B10" s="14"/>
      <c r="C10" s="35"/>
      <c r="D10" s="12">
        <f>ROUND(9128061.09,2)</f>
        <v>9128061.09</v>
      </c>
    </row>
    <row r="11" spans="1:4" ht="18" customHeight="1">
      <c r="A11" s="34" t="s">
        <v>12</v>
      </c>
      <c r="B11" s="14"/>
      <c r="C11" s="35"/>
      <c r="D11" s="12"/>
    </row>
    <row r="12" spans="1:4" ht="13.5">
      <c r="A12" s="34" t="s">
        <v>13</v>
      </c>
      <c r="B12" s="14"/>
      <c r="C12" s="35"/>
      <c r="D12" s="12">
        <f>ROUND(42722692.22,2)</f>
        <v>42722692.22</v>
      </c>
    </row>
    <row r="13" spans="1:4" ht="15" customHeight="1">
      <c r="A13" s="34" t="s">
        <v>14</v>
      </c>
      <c r="B13" s="14"/>
      <c r="C13" s="35"/>
      <c r="D13" s="12">
        <f>ROUND(7416703.85,2)</f>
        <v>7416703.85</v>
      </c>
    </row>
    <row r="14" spans="1:4" ht="15" customHeight="1">
      <c r="A14" s="34" t="s">
        <v>15</v>
      </c>
      <c r="B14" s="14">
        <v>40000</v>
      </c>
      <c r="C14" s="35">
        <v>2379.95</v>
      </c>
      <c r="D14" s="12">
        <f>ROUND(1302741.98,2)</f>
        <v>1302741.98</v>
      </c>
    </row>
    <row r="15" spans="1:4" ht="16.5" customHeight="1" hidden="1">
      <c r="A15" s="34" t="s">
        <v>16</v>
      </c>
      <c r="B15" s="14"/>
      <c r="C15" s="35"/>
      <c r="D15" s="12">
        <f>ROUND(51296166.34,2)</f>
        <v>51296166.34</v>
      </c>
    </row>
    <row r="16" spans="1:4" ht="15.75" customHeight="1">
      <c r="A16" s="34" t="s">
        <v>17</v>
      </c>
      <c r="B16" s="14">
        <v>675000</v>
      </c>
      <c r="C16" s="35">
        <v>43854.6</v>
      </c>
      <c r="D16" s="12">
        <f>ROUND(71468760.61,2)</f>
        <v>71468760.61</v>
      </c>
    </row>
    <row r="17" spans="1:4" ht="17.25" customHeight="1" hidden="1">
      <c r="A17" s="34" t="s">
        <v>18</v>
      </c>
      <c r="B17" s="14"/>
      <c r="C17" s="35"/>
      <c r="D17" s="12">
        <f>ROUND(533554.49,2)</f>
        <v>533554.49</v>
      </c>
    </row>
    <row r="18" spans="1:4" ht="17.25" customHeight="1">
      <c r="A18" s="34" t="s">
        <v>19</v>
      </c>
      <c r="B18" s="14">
        <v>9000</v>
      </c>
      <c r="C18" s="35">
        <v>0</v>
      </c>
      <c r="D18" s="12">
        <f>ROUND(16621985.17,2)</f>
        <v>16621985.17</v>
      </c>
    </row>
    <row r="19" spans="1:4" ht="27" hidden="1">
      <c r="A19" s="34" t="s">
        <v>20</v>
      </c>
      <c r="B19" s="14"/>
      <c r="C19" s="35"/>
      <c r="D19" s="12">
        <f>ROUND(73980.32,2)</f>
        <v>73980.32</v>
      </c>
    </row>
    <row r="20" spans="1:4" ht="27" hidden="1">
      <c r="A20" s="34" t="s">
        <v>21</v>
      </c>
      <c r="B20" s="14"/>
      <c r="C20" s="35"/>
      <c r="D20" s="12">
        <f>ROUND(653,2)</f>
        <v>653</v>
      </c>
    </row>
    <row r="21" spans="1:4" ht="60.75" customHeight="1">
      <c r="A21" s="34" t="s">
        <v>22</v>
      </c>
      <c r="B21" s="14">
        <v>53000</v>
      </c>
      <c r="C21" s="35">
        <v>13670</v>
      </c>
      <c r="D21" s="12">
        <f>ROUND(18414160.9,2)</f>
        <v>18414160.9</v>
      </c>
    </row>
    <row r="22" spans="1:4" ht="17.25" customHeight="1">
      <c r="A22" s="34" t="s">
        <v>23</v>
      </c>
      <c r="B22" s="14"/>
      <c r="C22" s="35"/>
      <c r="D22" s="12">
        <f>ROUND(84639,2)</f>
        <v>84639</v>
      </c>
    </row>
    <row r="23" spans="1:4" ht="63" customHeight="1" hidden="1">
      <c r="A23" s="34" t="s">
        <v>24</v>
      </c>
      <c r="B23" s="14"/>
      <c r="C23" s="35"/>
      <c r="D23" s="12">
        <f>ROUND(8801103.59,2)</f>
        <v>8801103.59</v>
      </c>
    </row>
    <row r="24" spans="1:4" ht="18" customHeight="1">
      <c r="A24" s="34" t="s">
        <v>25</v>
      </c>
      <c r="B24" s="14"/>
      <c r="C24" s="35"/>
      <c r="D24" s="12">
        <f>ROUND(4370607.57,2)</f>
        <v>4370607.57</v>
      </c>
    </row>
    <row r="25" spans="1:4" ht="16.5" customHeight="1">
      <c r="A25" s="34" t="s">
        <v>26</v>
      </c>
      <c r="B25" s="14"/>
      <c r="C25" s="35"/>
      <c r="D25" s="12">
        <f>ROUND(18027790.02,2)</f>
        <v>18027790.02</v>
      </c>
    </row>
    <row r="26" spans="1:4" ht="63.75" customHeight="1">
      <c r="A26" s="34" t="s">
        <v>27</v>
      </c>
      <c r="B26" s="14">
        <v>0</v>
      </c>
      <c r="C26" s="35">
        <v>0</v>
      </c>
      <c r="D26" s="12">
        <f>ROUND(19581629.04,2)</f>
        <v>19581629.04</v>
      </c>
    </row>
    <row r="27" spans="1:4" ht="41.25">
      <c r="A27" s="34" t="s">
        <v>28</v>
      </c>
      <c r="B27" s="14"/>
      <c r="C27" s="35"/>
      <c r="D27" s="12">
        <f>ROUND(4349095.8,2)</f>
        <v>4349095.8</v>
      </c>
    </row>
    <row r="28" spans="1:4" ht="13.5" hidden="1">
      <c r="A28" s="34" t="s">
        <v>29</v>
      </c>
      <c r="B28" s="14"/>
      <c r="C28" s="35"/>
      <c r="D28" s="12"/>
    </row>
    <row r="29" spans="1:4" ht="17.25" customHeight="1">
      <c r="A29" s="34" t="s">
        <v>30</v>
      </c>
      <c r="B29" s="14"/>
      <c r="C29" s="35"/>
      <c r="D29" s="12">
        <f>ROUND(4264172.16,2)</f>
        <v>4264172.16</v>
      </c>
    </row>
    <row r="30" spans="1:4" ht="15.75" customHeight="1">
      <c r="A30" s="34" t="s">
        <v>31</v>
      </c>
      <c r="B30" s="14"/>
      <c r="C30" s="35"/>
      <c r="D30" s="12">
        <f>ROUND(13100477.32,2)</f>
        <v>13100477.32</v>
      </c>
    </row>
    <row r="31" spans="1:4" ht="17.25" customHeight="1">
      <c r="A31" s="34" t="s">
        <v>32</v>
      </c>
      <c r="B31" s="14">
        <f>B32+B45+B46</f>
        <v>4337999.0600000005</v>
      </c>
      <c r="C31" s="35">
        <f>C32+C45+C46</f>
        <v>889480.61</v>
      </c>
      <c r="D31" s="16">
        <f>D32+D45+D46</f>
        <v>258046298.66000003</v>
      </c>
    </row>
    <row r="32" spans="1:4" ht="27">
      <c r="A32" s="34" t="s">
        <v>33</v>
      </c>
      <c r="B32" s="14">
        <f>B33+B34+B35+B36+B37+B38+B39+B41+B44+B42+B43+B40</f>
        <v>4337999.0600000005</v>
      </c>
      <c r="C32" s="35">
        <f>C33+C34+C35+C36+C37+C38+C39+C41+C44+C42+C43+C40</f>
        <v>889480.61</v>
      </c>
      <c r="D32" s="17">
        <f>D33+D34+D35+D36+D37+D38+D39</f>
        <v>256498560.3</v>
      </c>
    </row>
    <row r="33" spans="1:4" ht="20.25" customHeight="1">
      <c r="A33" s="34" t="s">
        <v>34</v>
      </c>
      <c r="B33" s="14">
        <v>280600</v>
      </c>
      <c r="C33" s="35">
        <v>70150</v>
      </c>
      <c r="D33" s="12">
        <f>ROUND(36778900,2)</f>
        <v>36778900</v>
      </c>
    </row>
    <row r="34" spans="1:4" ht="27.75" customHeight="1">
      <c r="A34" s="34" t="s">
        <v>35</v>
      </c>
      <c r="B34" s="14">
        <v>0</v>
      </c>
      <c r="C34" s="35">
        <v>0</v>
      </c>
      <c r="D34" s="12">
        <f>ROUND(42478096.37,2)</f>
        <v>42478096.37</v>
      </c>
    </row>
    <row r="35" spans="1:4" ht="20.25" customHeight="1">
      <c r="A35" s="34" t="s">
        <v>36</v>
      </c>
      <c r="B35" s="14">
        <v>80800</v>
      </c>
      <c r="C35" s="35">
        <v>20200</v>
      </c>
      <c r="D35" s="12">
        <f>ROUND(175043726.93,2)</f>
        <v>175043726.93</v>
      </c>
    </row>
    <row r="36" spans="1:4" ht="54.75" hidden="1">
      <c r="A36" s="34" t="s">
        <v>37</v>
      </c>
      <c r="B36" s="14"/>
      <c r="C36" s="35"/>
      <c r="D36" s="12">
        <f>ROUND(21382,2)</f>
        <v>21382</v>
      </c>
    </row>
    <row r="37" spans="1:4" ht="33.75" customHeight="1" hidden="1">
      <c r="A37" s="34" t="s">
        <v>38</v>
      </c>
      <c r="B37" s="14">
        <v>0</v>
      </c>
      <c r="C37" s="35">
        <v>0</v>
      </c>
      <c r="D37" s="12">
        <f>ROUND(1941555,2)</f>
        <v>1941555</v>
      </c>
    </row>
    <row r="38" spans="1:4" ht="30" customHeight="1" hidden="1">
      <c r="A38" s="34" t="s">
        <v>39</v>
      </c>
      <c r="B38" s="14">
        <v>0</v>
      </c>
      <c r="C38" s="35">
        <v>0</v>
      </c>
      <c r="D38" s="12">
        <f>ROUND(234900,2)</f>
        <v>234900</v>
      </c>
    </row>
    <row r="39" spans="1:4" ht="27" hidden="1">
      <c r="A39" s="34" t="s">
        <v>40</v>
      </c>
      <c r="B39" s="14"/>
      <c r="C39" s="35"/>
      <c r="D39" s="12"/>
    </row>
    <row r="40" spans="1:4" ht="41.25" hidden="1">
      <c r="A40" s="34" t="s">
        <v>41</v>
      </c>
      <c r="B40" s="14">
        <v>0</v>
      </c>
      <c r="C40" s="35">
        <v>0</v>
      </c>
      <c r="D40" s="12"/>
    </row>
    <row r="41" spans="1:4" ht="36.75" customHeight="1" hidden="1">
      <c r="A41" s="34" t="s">
        <v>42</v>
      </c>
      <c r="B41" s="14">
        <v>0</v>
      </c>
      <c r="C41" s="35">
        <v>0</v>
      </c>
      <c r="D41" s="12"/>
    </row>
    <row r="42" spans="1:4" ht="46.5" customHeight="1" hidden="1">
      <c r="A42" s="34" t="s">
        <v>43</v>
      </c>
      <c r="B42" s="14">
        <v>0</v>
      </c>
      <c r="C42" s="35">
        <v>0</v>
      </c>
      <c r="D42" s="12"/>
    </row>
    <row r="43" spans="1:4" ht="46.5" customHeight="1" hidden="1">
      <c r="A43" s="34" t="s">
        <v>44</v>
      </c>
      <c r="B43" s="14">
        <v>0</v>
      </c>
      <c r="C43" s="35">
        <v>0</v>
      </c>
      <c r="D43" s="12"/>
    </row>
    <row r="44" spans="1:4" ht="21" customHeight="1">
      <c r="A44" s="34" t="s">
        <v>45</v>
      </c>
      <c r="B44" s="14">
        <v>3976599.06</v>
      </c>
      <c r="C44" s="35">
        <v>799130.61</v>
      </c>
      <c r="D44" s="12"/>
    </row>
    <row r="45" spans="1:4" ht="18.75" customHeight="1">
      <c r="A45" s="34" t="s">
        <v>46</v>
      </c>
      <c r="B45" s="14"/>
      <c r="C45" s="35"/>
      <c r="D45" s="12">
        <f>ROUND(2698275,2)</f>
        <v>2698275</v>
      </c>
    </row>
    <row r="46" spans="1:4" ht="31.5" customHeight="1">
      <c r="A46" s="34" t="s">
        <v>47</v>
      </c>
      <c r="B46" s="14"/>
      <c r="C46" s="35"/>
      <c r="D46" s="12">
        <f>ROUND(-1150536.64,2)</f>
        <v>-1150536.64</v>
      </c>
    </row>
    <row r="47" spans="1:4" ht="15.75" customHeight="1">
      <c r="A47" s="36" t="s">
        <v>48</v>
      </c>
      <c r="B47" s="19">
        <f>SUM(B49:B60)</f>
        <v>5152799.0600000005</v>
      </c>
      <c r="C47" s="37">
        <f>SUM(C49:C60)</f>
        <v>936724.4</v>
      </c>
      <c r="D47" s="21">
        <f>D49+D50+D51+D52+D53+D55+D56+D57+D58+D59+D60</f>
        <v>0</v>
      </c>
    </row>
    <row r="48" spans="1:4" ht="15.75" customHeight="1">
      <c r="A48" s="38" t="s">
        <v>49</v>
      </c>
      <c r="B48" s="23"/>
      <c r="C48" s="39"/>
      <c r="D48" s="21"/>
    </row>
    <row r="49" spans="1:4" ht="15.75" customHeight="1">
      <c r="A49" s="38" t="s">
        <v>50</v>
      </c>
      <c r="B49" s="23">
        <v>1978490</v>
      </c>
      <c r="C49" s="39">
        <v>404508.46</v>
      </c>
      <c r="D49" s="21"/>
    </row>
    <row r="50" spans="1:4" ht="15.75" customHeight="1">
      <c r="A50" s="38" t="s">
        <v>51</v>
      </c>
      <c r="B50" s="23">
        <v>80800</v>
      </c>
      <c r="C50" s="39">
        <v>20200</v>
      </c>
      <c r="D50" s="21"/>
    </row>
    <row r="51" spans="1:4" ht="30.75" customHeight="1">
      <c r="A51" s="40" t="s">
        <v>52</v>
      </c>
      <c r="B51" s="23">
        <v>1000</v>
      </c>
      <c r="C51" s="39">
        <v>0</v>
      </c>
      <c r="D51" s="21"/>
    </row>
    <row r="52" spans="1:4" ht="15.75" customHeight="1">
      <c r="A52" s="40" t="s">
        <v>53</v>
      </c>
      <c r="B52" s="23">
        <v>1500338.63</v>
      </c>
      <c r="C52" s="39">
        <v>172814.16</v>
      </c>
      <c r="D52" s="21"/>
    </row>
    <row r="53" spans="1:4" ht="15" customHeight="1">
      <c r="A53" s="40" t="s">
        <v>54</v>
      </c>
      <c r="B53" s="23">
        <v>355570.43</v>
      </c>
      <c r="C53" s="39">
        <v>29643.03</v>
      </c>
      <c r="D53" s="21"/>
    </row>
    <row r="54" spans="1:4" ht="15.75" customHeight="1" hidden="1">
      <c r="A54" s="40" t="s">
        <v>55</v>
      </c>
      <c r="B54" s="23"/>
      <c r="C54" s="39"/>
      <c r="D54" s="21"/>
    </row>
    <row r="55" spans="1:4" ht="15.75" customHeight="1" hidden="1">
      <c r="A55" s="40" t="s">
        <v>56</v>
      </c>
      <c r="B55" s="23"/>
      <c r="C55" s="39"/>
      <c r="D55" s="21"/>
    </row>
    <row r="56" spans="1:4" ht="19.5" customHeight="1">
      <c r="A56" s="40" t="s">
        <v>57</v>
      </c>
      <c r="B56" s="23">
        <v>1170000</v>
      </c>
      <c r="C56" s="39">
        <v>292500</v>
      </c>
      <c r="D56" s="21"/>
    </row>
    <row r="57" spans="1:4" ht="15.75" customHeight="1" hidden="1">
      <c r="A57" s="40" t="s">
        <v>58</v>
      </c>
      <c r="B57" s="23"/>
      <c r="C57" s="39"/>
      <c r="D57" s="21"/>
    </row>
    <row r="58" spans="1:4" ht="14.25" customHeight="1">
      <c r="A58" s="40" t="s">
        <v>59</v>
      </c>
      <c r="B58" s="23">
        <v>66600</v>
      </c>
      <c r="C58" s="39">
        <v>17058.75</v>
      </c>
      <c r="D58" s="21"/>
    </row>
    <row r="59" spans="1:4" ht="15.75" customHeight="1" hidden="1">
      <c r="A59" s="40" t="s">
        <v>60</v>
      </c>
      <c r="B59" s="23"/>
      <c r="C59" s="39"/>
      <c r="D59" s="21"/>
    </row>
    <row r="60" spans="1:4" ht="18" customHeight="1">
      <c r="A60" s="40" t="s">
        <v>61</v>
      </c>
      <c r="B60" s="23">
        <v>0</v>
      </c>
      <c r="C60" s="39">
        <v>0</v>
      </c>
      <c r="D60" s="21"/>
    </row>
    <row r="61" spans="1:4" ht="20.25" customHeight="1" thickBot="1">
      <c r="A61" s="41" t="s">
        <v>66</v>
      </c>
      <c r="B61" s="42">
        <f>B6-B47</f>
        <v>0</v>
      </c>
      <c r="C61" s="43">
        <f>C6-C47</f>
        <v>20883.719999999972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2020-04-24T08:50:10Z</cp:lastPrinted>
  <dcterms:modified xsi:type="dcterms:W3CDTF">2020-05-12T08:02:34Z</dcterms:modified>
  <cp:category/>
  <cp:version/>
  <cp:contentType/>
  <cp:contentStatus/>
</cp:coreProperties>
</file>